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3"/>
  <workbookPr/>
  <mc:AlternateContent xmlns:mc="http://schemas.openxmlformats.org/markup-compatibility/2006">
    <mc:Choice Requires="x15">
      <x15ac:absPath xmlns:x15ac="http://schemas.microsoft.com/office/spreadsheetml/2010/11/ac" url="https://d.docs.live.net/d385872e363a37f0/"/>
    </mc:Choice>
  </mc:AlternateContent>
  <xr:revisionPtr revIDLastSave="0" documentId="8_{A9749C41-50B7-490C-9E72-941A57936E8A}" xr6:coauthVersionLast="47" xr6:coauthVersionMax="47" xr10:uidLastSave="{00000000-0000-0000-0000-000000000000}"/>
  <bookViews>
    <workbookView xWindow="-120" yWindow="-120" windowWidth="29040" windowHeight="15840" firstSheet="12" activeTab="12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  <sheet name="Feiertage" sheetId="20" r:id="rId13"/>
  </sheets>
  <definedNames>
    <definedName name="Feiertage">Feiertage!$C:$C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0" l="1"/>
  <c r="B14" i="20"/>
  <c r="B13" i="20"/>
  <c r="B12" i="20"/>
  <c r="B11" i="20"/>
  <c r="B3" i="20"/>
  <c r="C5" i="20"/>
  <c r="F26" i="5"/>
  <c r="E7" i="4"/>
  <c r="D5" i="1"/>
  <c r="D6" i="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5" i="11"/>
  <c r="G6" i="11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5" i="7"/>
  <c r="G5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6" i="8"/>
  <c r="G20" i="7"/>
  <c r="I27" i="8"/>
  <c r="I28" i="8"/>
  <c r="I29" i="8"/>
  <c r="I30" i="8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5" i="6"/>
  <c r="I22" i="7"/>
  <c r="I23" i="7"/>
  <c r="I24" i="7"/>
  <c r="I25" i="7"/>
  <c r="I26" i="7"/>
  <c r="G8" i="6"/>
  <c r="G15" i="6"/>
  <c r="G5" i="5"/>
  <c r="G7" i="5"/>
  <c r="G8" i="5"/>
  <c r="G9" i="5"/>
  <c r="G10" i="5"/>
  <c r="G11" i="5"/>
  <c r="G12" i="5"/>
  <c r="G13" i="5"/>
  <c r="G14" i="5"/>
  <c r="G15" i="5"/>
  <c r="G16" i="5"/>
  <c r="G17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6" i="5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5" i="2"/>
  <c r="G30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1" i="2"/>
  <c r="G32" i="2"/>
  <c r="G6" i="2"/>
  <c r="G7" i="2"/>
  <c r="G8" i="2"/>
  <c r="G5" i="1"/>
  <c r="G6" i="1"/>
  <c r="G7" i="1"/>
  <c r="G8" i="1"/>
  <c r="G9" i="1"/>
  <c r="G10" i="1"/>
  <c r="G11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G33" i="2"/>
  <c r="G34" i="2"/>
  <c r="G35" i="2"/>
  <c r="E6" i="10"/>
  <c r="I27" i="7"/>
  <c r="I28" i="7"/>
  <c r="F24" i="6"/>
  <c r="E24" i="6"/>
  <c r="D30" i="6"/>
  <c r="G30" i="6" s="1"/>
  <c r="J30" i="6"/>
  <c r="D31" i="6"/>
  <c r="G31" i="6" s="1"/>
  <c r="D32" i="6"/>
  <c r="G32" i="6" s="1"/>
  <c r="D33" i="6"/>
  <c r="G33" i="6" s="1"/>
  <c r="D34" i="6"/>
  <c r="G34" i="6" s="1"/>
  <c r="D22" i="6"/>
  <c r="G22" i="6" s="1"/>
  <c r="J22" i="6"/>
  <c r="D23" i="6"/>
  <c r="G23" i="6" s="1"/>
  <c r="D24" i="6"/>
  <c r="G24" i="6" s="1"/>
  <c r="D25" i="6"/>
  <c r="G25" i="6" s="1"/>
  <c r="D26" i="6"/>
  <c r="G26" i="6" s="1"/>
  <c r="D27" i="6"/>
  <c r="G27" i="6" s="1"/>
  <c r="D28" i="6"/>
  <c r="G28" i="6" s="1"/>
  <c r="D29" i="6"/>
  <c r="G29" i="6" s="1"/>
  <c r="D7" i="6"/>
  <c r="G7" i="6" s="1"/>
  <c r="F26" i="3"/>
  <c r="F27" i="3"/>
  <c r="F28" i="3"/>
  <c r="F29" i="3"/>
  <c r="E26" i="3"/>
  <c r="E27" i="3"/>
  <c r="E28" i="3"/>
  <c r="E29" i="3"/>
  <c r="D26" i="3"/>
  <c r="D27" i="3"/>
  <c r="D28" i="3"/>
  <c r="D29" i="3"/>
  <c r="I26" i="3"/>
  <c r="F18" i="3"/>
  <c r="E18" i="3"/>
  <c r="D18" i="3"/>
  <c r="I27" i="3"/>
  <c r="I18" i="3"/>
  <c r="J18" i="3"/>
  <c r="I12" i="3"/>
  <c r="I13" i="3"/>
  <c r="I14" i="3"/>
  <c r="I15" i="3"/>
  <c r="I11" i="3"/>
  <c r="I6" i="3"/>
  <c r="I7" i="3"/>
  <c r="I8" i="3"/>
  <c r="I5" i="3"/>
  <c r="I18" i="2"/>
  <c r="K18" i="2"/>
  <c r="E26" i="2"/>
  <c r="F26" i="2"/>
  <c r="I32" i="1"/>
  <c r="G8" i="12"/>
  <c r="G9" i="12"/>
  <c r="G15" i="12"/>
  <c r="G16" i="12"/>
  <c r="K16" i="12"/>
  <c r="G22" i="12"/>
  <c r="K22" i="12"/>
  <c r="G23" i="12"/>
  <c r="G29" i="12"/>
  <c r="K29" i="12"/>
  <c r="G30" i="12"/>
  <c r="J18" i="11"/>
  <c r="J10" i="11"/>
  <c r="D13" i="7"/>
  <c r="J13" i="7" s="1"/>
  <c r="I9" i="2"/>
  <c r="D9" i="2"/>
  <c r="I5" i="1"/>
  <c r="I6" i="1"/>
  <c r="D6" i="2"/>
  <c r="D7" i="2"/>
  <c r="D8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I32" i="2"/>
  <c r="D33" i="2"/>
  <c r="D34" i="2"/>
  <c r="I11" i="11"/>
  <c r="I25" i="11"/>
  <c r="I32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D11" i="11"/>
  <c r="J11" i="11"/>
  <c r="D12" i="11"/>
  <c r="D13" i="11"/>
  <c r="D14" i="11"/>
  <c r="I14" i="11"/>
  <c r="D15" i="11"/>
  <c r="I15" i="11"/>
  <c r="D16" i="11"/>
  <c r="I16" i="11"/>
  <c r="D17" i="11"/>
  <c r="I17" i="11"/>
  <c r="D18" i="11"/>
  <c r="D19" i="11"/>
  <c r="D20" i="11"/>
  <c r="J20" i="11"/>
  <c r="D21" i="11"/>
  <c r="D22" i="11"/>
  <c r="I22" i="11"/>
  <c r="D23" i="11"/>
  <c r="I23" i="11"/>
  <c r="D24" i="11"/>
  <c r="J24" i="11"/>
  <c r="I24" i="11"/>
  <c r="D25" i="11"/>
  <c r="J25" i="11"/>
  <c r="D26" i="11"/>
  <c r="I26" i="11"/>
  <c r="D27" i="11"/>
  <c r="D28" i="11"/>
  <c r="D29" i="11"/>
  <c r="D30" i="11"/>
  <c r="D31" i="11"/>
  <c r="D32" i="11"/>
  <c r="J32" i="11"/>
  <c r="D33" i="11"/>
  <c r="I33" i="11"/>
  <c r="D34" i="11"/>
  <c r="D6" i="11"/>
  <c r="D7" i="11"/>
  <c r="I7" i="11"/>
  <c r="D8" i="11"/>
  <c r="I8" i="11"/>
  <c r="D9" i="11"/>
  <c r="I9" i="11"/>
  <c r="D10" i="11"/>
  <c r="I10" i="11"/>
  <c r="K13" i="11"/>
  <c r="K20" i="11"/>
  <c r="K27" i="11"/>
  <c r="K34" i="11"/>
  <c r="I20" i="11"/>
  <c r="I18" i="11"/>
  <c r="D14" i="6"/>
  <c r="G14" i="6" s="1"/>
  <c r="E14" i="6"/>
  <c r="F14" i="6"/>
  <c r="I25" i="4"/>
  <c r="I33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18" i="4"/>
  <c r="F18" i="4"/>
  <c r="E18" i="2"/>
  <c r="F18" i="2"/>
  <c r="D26" i="1"/>
  <c r="E26" i="1"/>
  <c r="F26" i="1"/>
  <c r="I26" i="1"/>
  <c r="D18" i="1"/>
  <c r="E18" i="1"/>
  <c r="F18" i="1"/>
  <c r="I7" i="10"/>
  <c r="I14" i="10"/>
  <c r="I9" i="9"/>
  <c r="I12" i="9"/>
  <c r="I13" i="9"/>
  <c r="I15" i="9"/>
  <c r="I16" i="9"/>
  <c r="I23" i="9"/>
  <c r="I14" i="7"/>
  <c r="I21" i="7"/>
  <c r="I35" i="7"/>
  <c r="I24" i="6"/>
  <c r="J31" i="6"/>
  <c r="I35" i="6"/>
  <c r="I8" i="4"/>
  <c r="I22" i="4"/>
  <c r="I26" i="4"/>
  <c r="I27" i="4"/>
  <c r="J27" i="4"/>
  <c r="I28" i="4"/>
  <c r="I34" i="4"/>
  <c r="I35" i="4"/>
  <c r="I30" i="3"/>
  <c r="I31" i="3"/>
  <c r="I23" i="3"/>
  <c r="I24" i="3"/>
  <c r="I16" i="3"/>
  <c r="I17" i="3"/>
  <c r="I12" i="2"/>
  <c r="K12" i="2"/>
  <c r="I13" i="2"/>
  <c r="I19" i="2"/>
  <c r="I26" i="2"/>
  <c r="I30" i="2"/>
  <c r="I33" i="2"/>
  <c r="I8" i="12"/>
  <c r="I9" i="12"/>
  <c r="I15" i="12"/>
  <c r="I16" i="12"/>
  <c r="I22" i="12"/>
  <c r="I23" i="12"/>
  <c r="K17" i="4"/>
  <c r="K34" i="3"/>
  <c r="L11" i="12"/>
  <c r="L18" i="12"/>
  <c r="L25" i="12"/>
  <c r="L32" i="12"/>
  <c r="L5" i="12"/>
  <c r="K5" i="11"/>
  <c r="K9" i="10"/>
  <c r="K16" i="10"/>
  <c r="K23" i="10"/>
  <c r="K30" i="10"/>
  <c r="K5" i="10"/>
  <c r="K7" i="8"/>
  <c r="K14" i="8"/>
  <c r="K21" i="8"/>
  <c r="K28" i="8"/>
  <c r="K35" i="8"/>
  <c r="K5" i="8"/>
  <c r="K12" i="6"/>
  <c r="K19" i="6"/>
  <c r="K26" i="6"/>
  <c r="K33" i="6"/>
  <c r="K5" i="6"/>
  <c r="K10" i="7"/>
  <c r="K17" i="7"/>
  <c r="K24" i="7"/>
  <c r="K31" i="7"/>
  <c r="K5" i="7"/>
  <c r="K11" i="9"/>
  <c r="K18" i="9"/>
  <c r="K25" i="9"/>
  <c r="K32" i="9"/>
  <c r="K5" i="9"/>
  <c r="K8" i="5"/>
  <c r="K15" i="5"/>
  <c r="K22" i="5"/>
  <c r="K29" i="5"/>
  <c r="K5" i="5"/>
  <c r="K10" i="4"/>
  <c r="K24" i="4"/>
  <c r="K31" i="4"/>
  <c r="K5" i="4"/>
  <c r="J35" i="4"/>
  <c r="E35" i="4"/>
  <c r="G35" i="4"/>
  <c r="J34" i="4"/>
  <c r="J32" i="4"/>
  <c r="J28" i="4"/>
  <c r="J22" i="4"/>
  <c r="F17" i="4"/>
  <c r="E17" i="4"/>
  <c r="F16" i="4"/>
  <c r="E16" i="4"/>
  <c r="J15" i="4"/>
  <c r="F15" i="4"/>
  <c r="E15" i="4"/>
  <c r="F14" i="4"/>
  <c r="E14" i="4"/>
  <c r="F13" i="4"/>
  <c r="E13" i="4"/>
  <c r="F12" i="4"/>
  <c r="E12" i="4"/>
  <c r="F11" i="4"/>
  <c r="E11" i="4"/>
  <c r="F10" i="4"/>
  <c r="E10" i="4"/>
  <c r="F9" i="4"/>
  <c r="E9" i="4"/>
  <c r="J8" i="4"/>
  <c r="F8" i="4"/>
  <c r="E8" i="4"/>
  <c r="F7" i="4"/>
  <c r="F6" i="4"/>
  <c r="E6" i="4"/>
  <c r="F5" i="4"/>
  <c r="E5" i="4"/>
  <c r="D5" i="4"/>
  <c r="F35" i="3"/>
  <c r="E35" i="3"/>
  <c r="D35" i="3"/>
  <c r="F34" i="3"/>
  <c r="E34" i="3"/>
  <c r="D34" i="3"/>
  <c r="F33" i="3"/>
  <c r="E33" i="3"/>
  <c r="D33" i="3"/>
  <c r="F32" i="3"/>
  <c r="E32" i="3"/>
  <c r="D32" i="3"/>
  <c r="I32" i="3"/>
  <c r="J31" i="3"/>
  <c r="F31" i="3"/>
  <c r="E31" i="3"/>
  <c r="D31" i="3"/>
  <c r="J30" i="3"/>
  <c r="F30" i="3"/>
  <c r="E30" i="3"/>
  <c r="D30" i="3"/>
  <c r="K27" i="3"/>
  <c r="F25" i="3"/>
  <c r="E25" i="3"/>
  <c r="D25" i="3"/>
  <c r="J24" i="3"/>
  <c r="F24" i="3"/>
  <c r="E24" i="3"/>
  <c r="D24" i="3"/>
  <c r="J23" i="3"/>
  <c r="F23" i="3"/>
  <c r="E23" i="3"/>
  <c r="D23" i="3"/>
  <c r="F22" i="3"/>
  <c r="E22" i="3"/>
  <c r="D22" i="3"/>
  <c r="I22" i="3"/>
  <c r="F21" i="3"/>
  <c r="E21" i="3"/>
  <c r="D21" i="3"/>
  <c r="I21" i="3"/>
  <c r="K20" i="3"/>
  <c r="F20" i="3"/>
  <c r="E20" i="3"/>
  <c r="D20" i="3"/>
  <c r="I20" i="3"/>
  <c r="F19" i="3"/>
  <c r="E19" i="3"/>
  <c r="D19" i="3"/>
  <c r="I19" i="3"/>
  <c r="J17" i="3"/>
  <c r="F17" i="3"/>
  <c r="E17" i="3"/>
  <c r="D17" i="3"/>
  <c r="J16" i="3"/>
  <c r="F16" i="3"/>
  <c r="E16" i="3"/>
  <c r="D16" i="3"/>
  <c r="F15" i="3"/>
  <c r="E15" i="3"/>
  <c r="D15" i="3"/>
  <c r="F14" i="3"/>
  <c r="E14" i="3"/>
  <c r="D14" i="3"/>
  <c r="K13" i="3"/>
  <c r="F13" i="3"/>
  <c r="E13" i="3"/>
  <c r="D13" i="3"/>
  <c r="F12" i="3"/>
  <c r="E12" i="3"/>
  <c r="D12" i="3"/>
  <c r="F11" i="3"/>
  <c r="E11" i="3"/>
  <c r="D11" i="3"/>
  <c r="F10" i="3"/>
  <c r="E10" i="3"/>
  <c r="D10" i="3"/>
  <c r="I10" i="3"/>
  <c r="F9" i="3"/>
  <c r="E9" i="3"/>
  <c r="D9" i="3"/>
  <c r="F8" i="3"/>
  <c r="E8" i="3"/>
  <c r="D8" i="3"/>
  <c r="F7" i="3"/>
  <c r="E7" i="3"/>
  <c r="D7" i="3"/>
  <c r="K6" i="3"/>
  <c r="F6" i="3"/>
  <c r="E6" i="3"/>
  <c r="D6" i="3"/>
  <c r="F5" i="3"/>
  <c r="E5" i="3"/>
  <c r="D5" i="3"/>
  <c r="L7" i="2"/>
  <c r="L14" i="2"/>
  <c r="L21" i="2"/>
  <c r="L28" i="2"/>
  <c r="L10" i="1"/>
  <c r="L17" i="1"/>
  <c r="L24" i="1"/>
  <c r="L31" i="1"/>
  <c r="L5" i="1"/>
  <c r="I35" i="2"/>
  <c r="K35" i="2"/>
  <c r="F35" i="2"/>
  <c r="E35" i="2"/>
  <c r="D35" i="2"/>
  <c r="I34" i="2"/>
  <c r="K34" i="2"/>
  <c r="F34" i="2"/>
  <c r="E34" i="2"/>
  <c r="K33" i="2"/>
  <c r="F33" i="2"/>
  <c r="E33" i="2"/>
  <c r="F32" i="2"/>
  <c r="E32" i="2"/>
  <c r="F31" i="2"/>
  <c r="E31" i="2"/>
  <c r="I31" i="2"/>
  <c r="K30" i="2"/>
  <c r="F30" i="2"/>
  <c r="E30" i="2"/>
  <c r="F29" i="2"/>
  <c r="E29" i="2"/>
  <c r="F28" i="2"/>
  <c r="E28" i="2"/>
  <c r="F27" i="2"/>
  <c r="E27" i="2"/>
  <c r="F25" i="2"/>
  <c r="E25" i="2"/>
  <c r="F24" i="2"/>
  <c r="E24" i="2"/>
  <c r="I24" i="2"/>
  <c r="F23" i="2"/>
  <c r="E23" i="2"/>
  <c r="F22" i="2"/>
  <c r="E22" i="2"/>
  <c r="I22" i="2"/>
  <c r="F21" i="2"/>
  <c r="E21" i="2"/>
  <c r="F20" i="2"/>
  <c r="E20" i="2"/>
  <c r="F19" i="2"/>
  <c r="E19" i="2"/>
  <c r="F17" i="2"/>
  <c r="E17" i="2"/>
  <c r="F16" i="2"/>
  <c r="E16" i="2"/>
  <c r="I16" i="2"/>
  <c r="F15" i="2"/>
  <c r="E15" i="2"/>
  <c r="F14" i="2"/>
  <c r="E14" i="2"/>
  <c r="F13" i="2"/>
  <c r="E13" i="2"/>
  <c r="F12" i="2"/>
  <c r="E12" i="2"/>
  <c r="F11" i="2"/>
  <c r="E11" i="2"/>
  <c r="I11" i="2"/>
  <c r="F10" i="2"/>
  <c r="E10" i="2"/>
  <c r="I10" i="2"/>
  <c r="F9" i="2"/>
  <c r="E9" i="2"/>
  <c r="F8" i="2"/>
  <c r="E8" i="2"/>
  <c r="I8" i="2"/>
  <c r="F7" i="2"/>
  <c r="E7" i="2"/>
  <c r="F6" i="2"/>
  <c r="E6" i="2"/>
  <c r="F5" i="2"/>
  <c r="E5" i="2"/>
  <c r="D5" i="2"/>
  <c r="C6" i="20"/>
  <c r="J9" i="4"/>
  <c r="J16" i="4"/>
  <c r="C4" i="20"/>
  <c r="I5" i="4"/>
  <c r="I21" i="4"/>
  <c r="J21" i="4"/>
  <c r="J20" i="4"/>
  <c r="J18" i="4"/>
  <c r="J13" i="4"/>
  <c r="J12" i="4"/>
  <c r="J11" i="4"/>
  <c r="J10" i="4"/>
  <c r="I7" i="4"/>
  <c r="J6" i="4"/>
  <c r="J10" i="3"/>
  <c r="I9" i="3"/>
  <c r="J9" i="3"/>
  <c r="K17" i="2"/>
  <c r="K31" i="2"/>
  <c r="I25" i="2"/>
  <c r="K25" i="2"/>
  <c r="K24" i="2"/>
  <c r="I23" i="2"/>
  <c r="K23" i="2"/>
  <c r="I21" i="2"/>
  <c r="K21" i="2"/>
  <c r="K16" i="2"/>
  <c r="K10" i="2"/>
  <c r="K9" i="2"/>
  <c r="J17" i="4"/>
  <c r="J14" i="4"/>
  <c r="J7" i="4"/>
  <c r="J5" i="4"/>
  <c r="J19" i="4"/>
  <c r="F35" i="12"/>
  <c r="E35" i="12"/>
  <c r="D35" i="12"/>
  <c r="G35" i="12"/>
  <c r="J35" i="11"/>
  <c r="I35" i="9"/>
  <c r="F35" i="8"/>
  <c r="E35" i="8"/>
  <c r="D35" i="8"/>
  <c r="F34" i="8"/>
  <c r="E34" i="8"/>
  <c r="D34" i="8"/>
  <c r="I34" i="8"/>
  <c r="F33" i="8"/>
  <c r="E33" i="8"/>
  <c r="D33" i="8"/>
  <c r="I33" i="8"/>
  <c r="F32" i="8"/>
  <c r="E32" i="8"/>
  <c r="D32" i="8"/>
  <c r="I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I25" i="8"/>
  <c r="F24" i="8"/>
  <c r="E24" i="8"/>
  <c r="D24" i="8"/>
  <c r="J24" i="8" s="1"/>
  <c r="I24" i="8"/>
  <c r="F23" i="8"/>
  <c r="E23" i="8"/>
  <c r="D23" i="8"/>
  <c r="F22" i="8"/>
  <c r="E22" i="8"/>
  <c r="D22" i="8"/>
  <c r="I22" i="8"/>
  <c r="F21" i="8"/>
  <c r="E21" i="8"/>
  <c r="D21" i="8"/>
  <c r="I21" i="8"/>
  <c r="F20" i="8"/>
  <c r="E20" i="8"/>
  <c r="D20" i="8"/>
  <c r="F19" i="8"/>
  <c r="E19" i="8"/>
  <c r="D19" i="8"/>
  <c r="F18" i="8"/>
  <c r="E18" i="8"/>
  <c r="D18" i="8"/>
  <c r="J18" i="8" s="1"/>
  <c r="I18" i="8"/>
  <c r="F17" i="8"/>
  <c r="E17" i="8"/>
  <c r="D17" i="8"/>
  <c r="I17" i="8"/>
  <c r="F16" i="8"/>
  <c r="E16" i="8"/>
  <c r="D16" i="8"/>
  <c r="I16" i="8"/>
  <c r="F15" i="8"/>
  <c r="E15" i="8"/>
  <c r="D15" i="8"/>
  <c r="I15" i="8"/>
  <c r="F14" i="8"/>
  <c r="E14" i="8"/>
  <c r="D14" i="8"/>
  <c r="F13" i="8"/>
  <c r="E13" i="8"/>
  <c r="D13" i="8"/>
  <c r="I13" i="8"/>
  <c r="F12" i="8"/>
  <c r="E12" i="8"/>
  <c r="D12" i="8"/>
  <c r="F11" i="8"/>
  <c r="E11" i="8"/>
  <c r="D11" i="8"/>
  <c r="F10" i="8"/>
  <c r="E10" i="8"/>
  <c r="D10" i="8"/>
  <c r="I10" i="8"/>
  <c r="F9" i="8"/>
  <c r="E9" i="8"/>
  <c r="D9" i="8"/>
  <c r="F8" i="8"/>
  <c r="E8" i="8"/>
  <c r="D8" i="8"/>
  <c r="F7" i="8"/>
  <c r="E7" i="8"/>
  <c r="D7" i="8"/>
  <c r="F6" i="8"/>
  <c r="E6" i="8"/>
  <c r="D6" i="8"/>
  <c r="I6" i="8"/>
  <c r="F5" i="8"/>
  <c r="E5" i="8"/>
  <c r="D5" i="8"/>
  <c r="J32" i="8"/>
  <c r="I23" i="8"/>
  <c r="I26" i="8"/>
  <c r="J11" i="8"/>
  <c r="I11" i="8"/>
  <c r="J25" i="8"/>
  <c r="F8" i="6"/>
  <c r="F9" i="6"/>
  <c r="F10" i="6"/>
  <c r="F11" i="6"/>
  <c r="F12" i="6"/>
  <c r="F13" i="6"/>
  <c r="F15" i="6"/>
  <c r="F16" i="6"/>
  <c r="F17" i="6"/>
  <c r="F18" i="6"/>
  <c r="F19" i="6"/>
  <c r="F20" i="6"/>
  <c r="F21" i="6"/>
  <c r="F22" i="6"/>
  <c r="F23" i="6"/>
  <c r="F25" i="6"/>
  <c r="F26" i="6"/>
  <c r="F27" i="6"/>
  <c r="F28" i="6"/>
  <c r="F29" i="6"/>
  <c r="F30" i="6"/>
  <c r="F31" i="6"/>
  <c r="F32" i="6"/>
  <c r="F33" i="6"/>
  <c r="F34" i="6"/>
  <c r="F35" i="6"/>
  <c r="E8" i="6"/>
  <c r="E9" i="6"/>
  <c r="E10" i="6"/>
  <c r="E11" i="6"/>
  <c r="E12" i="6"/>
  <c r="E13" i="6"/>
  <c r="E15" i="6"/>
  <c r="E16" i="6"/>
  <c r="E17" i="6"/>
  <c r="E18" i="6"/>
  <c r="E19" i="6"/>
  <c r="E20" i="6"/>
  <c r="E21" i="6"/>
  <c r="E22" i="6"/>
  <c r="E23" i="6"/>
  <c r="E25" i="6"/>
  <c r="E26" i="6"/>
  <c r="E27" i="6"/>
  <c r="E28" i="6"/>
  <c r="E29" i="6"/>
  <c r="E30" i="6"/>
  <c r="E31" i="6"/>
  <c r="E32" i="6"/>
  <c r="E33" i="6"/>
  <c r="E34" i="6"/>
  <c r="I8" i="6"/>
  <c r="D9" i="6"/>
  <c r="G9" i="6" s="1"/>
  <c r="J9" i="6"/>
  <c r="I9" i="6"/>
  <c r="D10" i="6"/>
  <c r="G10" i="6" s="1"/>
  <c r="D11" i="6"/>
  <c r="G11" i="6" s="1"/>
  <c r="I11" i="6"/>
  <c r="D12" i="6"/>
  <c r="G12" i="6" s="1"/>
  <c r="D13" i="6"/>
  <c r="G13" i="6" s="1"/>
  <c r="I13" i="6"/>
  <c r="D16" i="6"/>
  <c r="G16" i="6" s="1"/>
  <c r="J16" i="6" s="1"/>
  <c r="I16" i="6"/>
  <c r="D17" i="6"/>
  <c r="G17" i="6" s="1"/>
  <c r="D18" i="6"/>
  <c r="G18" i="6" s="1"/>
  <c r="D19" i="6"/>
  <c r="G19" i="6" s="1"/>
  <c r="D20" i="6"/>
  <c r="G20" i="6" s="1"/>
  <c r="D21" i="6"/>
  <c r="G21" i="6" s="1"/>
  <c r="J23" i="6"/>
  <c r="I25" i="6"/>
  <c r="I30" i="6"/>
  <c r="I29" i="6"/>
  <c r="I28" i="6"/>
  <c r="I23" i="6"/>
  <c r="I22" i="6"/>
  <c r="D26" i="5"/>
  <c r="I26" i="5"/>
  <c r="J26" i="5"/>
  <c r="E26" i="5"/>
  <c r="D18" i="5"/>
  <c r="G18" i="5" s="1"/>
  <c r="E18" i="5"/>
  <c r="F18" i="5"/>
  <c r="I18" i="5"/>
  <c r="J18" i="5"/>
  <c r="H36" i="4"/>
  <c r="F35" i="1"/>
  <c r="E35" i="1"/>
  <c r="D35" i="1"/>
  <c r="I35" i="1"/>
  <c r="F34" i="1"/>
  <c r="E34" i="1"/>
  <c r="D34" i="1"/>
  <c r="F33" i="1"/>
  <c r="E33" i="1"/>
  <c r="D33" i="1"/>
  <c r="F32" i="1"/>
  <c r="E32" i="1"/>
  <c r="D32" i="1"/>
  <c r="F31" i="1"/>
  <c r="E31" i="1"/>
  <c r="D31" i="1"/>
  <c r="F30" i="1"/>
  <c r="E30" i="1"/>
  <c r="D30" i="1"/>
  <c r="F29" i="1"/>
  <c r="E29" i="1"/>
  <c r="D29" i="1"/>
  <c r="F28" i="1"/>
  <c r="E28" i="1"/>
  <c r="D28" i="1"/>
  <c r="F27" i="1"/>
  <c r="E27" i="1"/>
  <c r="D27" i="1"/>
  <c r="K26" i="1"/>
  <c r="F25" i="1"/>
  <c r="E25" i="1"/>
  <c r="D25" i="1"/>
  <c r="F24" i="1"/>
  <c r="E24" i="1"/>
  <c r="D24" i="1"/>
  <c r="F23" i="1"/>
  <c r="E23" i="1"/>
  <c r="D23" i="1"/>
  <c r="I23" i="1"/>
  <c r="F22" i="1"/>
  <c r="E22" i="1"/>
  <c r="D22" i="1"/>
  <c r="I22" i="1"/>
  <c r="F21" i="1"/>
  <c r="E21" i="1"/>
  <c r="D21" i="1"/>
  <c r="I21" i="1"/>
  <c r="F20" i="1"/>
  <c r="E20" i="1"/>
  <c r="D20" i="1"/>
  <c r="F19" i="1"/>
  <c r="E19" i="1"/>
  <c r="D19" i="1"/>
  <c r="F17" i="1"/>
  <c r="E17" i="1"/>
  <c r="D17" i="1"/>
  <c r="F16" i="1"/>
  <c r="E16" i="1"/>
  <c r="D16" i="1"/>
  <c r="I16" i="1"/>
  <c r="F15" i="1"/>
  <c r="E15" i="1"/>
  <c r="D15" i="1"/>
  <c r="F14" i="1"/>
  <c r="E14" i="1"/>
  <c r="D14" i="1"/>
  <c r="F13" i="1"/>
  <c r="E13" i="1"/>
  <c r="D13" i="1"/>
  <c r="G13" i="1" s="1"/>
  <c r="F12" i="1"/>
  <c r="E12" i="1"/>
  <c r="D12" i="1"/>
  <c r="G12" i="1" s="1"/>
  <c r="F11" i="1"/>
  <c r="E11" i="1"/>
  <c r="D11" i="1"/>
  <c r="F10" i="1"/>
  <c r="E10" i="1"/>
  <c r="D10" i="1"/>
  <c r="F9" i="1"/>
  <c r="E9" i="1"/>
  <c r="D9" i="1"/>
  <c r="I9" i="1"/>
  <c r="F8" i="1"/>
  <c r="E8" i="1"/>
  <c r="D8" i="1"/>
  <c r="I8" i="1"/>
  <c r="F7" i="1"/>
  <c r="E7" i="1"/>
  <c r="D7" i="1"/>
  <c r="I7" i="1"/>
  <c r="F6" i="1"/>
  <c r="E6" i="1"/>
  <c r="F5" i="1"/>
  <c r="E5" i="1"/>
  <c r="D14" i="5"/>
  <c r="I14" i="5"/>
  <c r="I24" i="1"/>
  <c r="I17" i="1"/>
  <c r="K17" i="1"/>
  <c r="I33" i="1"/>
  <c r="K33" i="1"/>
  <c r="I13" i="1"/>
  <c r="K13" i="1"/>
  <c r="I34" i="1"/>
  <c r="I11" i="1"/>
  <c r="I15" i="1"/>
  <c r="K15" i="1"/>
  <c r="I19" i="1"/>
  <c r="I27" i="1"/>
  <c r="K27" i="1"/>
  <c r="I20" i="1"/>
  <c r="K34" i="1"/>
  <c r="K12" i="1"/>
  <c r="K32" i="1"/>
  <c r="K20" i="1"/>
  <c r="K19" i="1"/>
  <c r="K6" i="1"/>
  <c r="D29" i="5"/>
  <c r="E29" i="5"/>
  <c r="F29" i="5"/>
  <c r="E5" i="12"/>
  <c r="D5" i="5"/>
  <c r="F5" i="5"/>
  <c r="E5" i="5"/>
  <c r="E6" i="5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1" i="12"/>
  <c r="F32" i="12"/>
  <c r="F33" i="12"/>
  <c r="F34" i="12"/>
  <c r="F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1" i="12"/>
  <c r="E32" i="12"/>
  <c r="E33" i="12"/>
  <c r="E34" i="12"/>
  <c r="D6" i="12"/>
  <c r="G6" i="12"/>
  <c r="D7" i="12"/>
  <c r="I7" i="12"/>
  <c r="D8" i="12"/>
  <c r="D9" i="12"/>
  <c r="K9" i="12"/>
  <c r="D10" i="12"/>
  <c r="I10" i="12"/>
  <c r="D11" i="12"/>
  <c r="I11" i="12"/>
  <c r="D12" i="12"/>
  <c r="I12" i="12"/>
  <c r="D13" i="12"/>
  <c r="G13" i="12"/>
  <c r="D14" i="12"/>
  <c r="G14" i="12"/>
  <c r="D15" i="12"/>
  <c r="D16" i="12"/>
  <c r="D17" i="12"/>
  <c r="G17" i="12"/>
  <c r="D18" i="12"/>
  <c r="I18" i="12"/>
  <c r="D19" i="12"/>
  <c r="G19" i="12"/>
  <c r="D20" i="12"/>
  <c r="I20" i="12"/>
  <c r="D21" i="12"/>
  <c r="G21" i="12"/>
  <c r="D22" i="12"/>
  <c r="D23" i="12"/>
  <c r="D24" i="12"/>
  <c r="G24" i="12"/>
  <c r="D25" i="12"/>
  <c r="G25" i="12"/>
  <c r="D26" i="12"/>
  <c r="G26" i="12"/>
  <c r="D27" i="12"/>
  <c r="I27" i="12"/>
  <c r="D28" i="12"/>
  <c r="G28" i="12"/>
  <c r="D29" i="12"/>
  <c r="D31" i="12"/>
  <c r="G31" i="12"/>
  <c r="D32" i="12"/>
  <c r="G32" i="12"/>
  <c r="D33" i="12"/>
  <c r="G33" i="12"/>
  <c r="D34" i="12"/>
  <c r="G34" i="12"/>
  <c r="D5" i="12"/>
  <c r="G5" i="12"/>
  <c r="F5" i="11"/>
  <c r="E5" i="11"/>
  <c r="D5" i="11"/>
  <c r="K23" i="12"/>
  <c r="K15" i="12"/>
  <c r="K8" i="12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5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5" i="10"/>
  <c r="D6" i="10"/>
  <c r="G6" i="10" s="1"/>
  <c r="D7" i="10"/>
  <c r="J7" i="10"/>
  <c r="D8" i="10"/>
  <c r="D9" i="10"/>
  <c r="D10" i="10"/>
  <c r="D11" i="10"/>
  <c r="J11" i="10"/>
  <c r="D12" i="10"/>
  <c r="D13" i="10"/>
  <c r="J13" i="10"/>
  <c r="D14" i="10"/>
  <c r="J14" i="10"/>
  <c r="D15" i="10"/>
  <c r="D16" i="10"/>
  <c r="J16" i="10"/>
  <c r="D17" i="10"/>
  <c r="J17" i="10"/>
  <c r="D18" i="10"/>
  <c r="D19" i="10"/>
  <c r="D20" i="10"/>
  <c r="I20" i="10"/>
  <c r="D21" i="10"/>
  <c r="I21" i="10"/>
  <c r="J21" i="10" s="1"/>
  <c r="D22" i="10"/>
  <c r="D23" i="10"/>
  <c r="I23" i="10"/>
  <c r="D24" i="10"/>
  <c r="I24" i="10"/>
  <c r="D25" i="10"/>
  <c r="I25" i="10"/>
  <c r="D26" i="10"/>
  <c r="I26" i="10"/>
  <c r="D27" i="10"/>
  <c r="I27" i="10"/>
  <c r="D28" i="10"/>
  <c r="D29" i="10"/>
  <c r="I29" i="10"/>
  <c r="D30" i="10"/>
  <c r="D31" i="10"/>
  <c r="I31" i="10"/>
  <c r="D32" i="10"/>
  <c r="D33" i="10"/>
  <c r="J33" i="10"/>
  <c r="D34" i="10"/>
  <c r="D35" i="10"/>
  <c r="J35" i="10"/>
  <c r="D5" i="10"/>
  <c r="G5" i="10" s="1"/>
  <c r="I5" i="10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5" i="9"/>
  <c r="D6" i="9"/>
  <c r="G6" i="9" s="1"/>
  <c r="D7" i="9"/>
  <c r="G7" i="9" s="1"/>
  <c r="I7" i="9"/>
  <c r="D8" i="9"/>
  <c r="G8" i="9" s="1"/>
  <c r="I8" i="9"/>
  <c r="D9" i="9"/>
  <c r="G9" i="9" s="1"/>
  <c r="D10" i="9"/>
  <c r="G10" i="9" s="1"/>
  <c r="D11" i="9"/>
  <c r="G11" i="9" s="1"/>
  <c r="D12" i="9"/>
  <c r="G12" i="9" s="1"/>
  <c r="D13" i="9"/>
  <c r="G13" i="9" s="1"/>
  <c r="D14" i="9"/>
  <c r="G14" i="9" s="1"/>
  <c r="I14" i="9"/>
  <c r="D15" i="9"/>
  <c r="G15" i="9" s="1"/>
  <c r="D16" i="9"/>
  <c r="G16" i="9" s="1"/>
  <c r="D17" i="9"/>
  <c r="G17" i="9" s="1"/>
  <c r="I17" i="9"/>
  <c r="D18" i="9"/>
  <c r="G18" i="9" s="1"/>
  <c r="D19" i="9"/>
  <c r="G19" i="9" s="1"/>
  <c r="D20" i="9"/>
  <c r="G20" i="9" s="1"/>
  <c r="I20" i="9"/>
  <c r="D21" i="9"/>
  <c r="G21" i="9" s="1"/>
  <c r="I21" i="9"/>
  <c r="D22" i="9"/>
  <c r="G22" i="9" s="1"/>
  <c r="I22" i="9"/>
  <c r="D23" i="9"/>
  <c r="G23" i="9" s="1"/>
  <c r="D24" i="9"/>
  <c r="G24" i="9" s="1"/>
  <c r="I24" i="9"/>
  <c r="D25" i="9"/>
  <c r="G25" i="9" s="1"/>
  <c r="D26" i="9"/>
  <c r="G26" i="9" s="1"/>
  <c r="I26" i="9"/>
  <c r="D27" i="9"/>
  <c r="G27" i="9" s="1"/>
  <c r="I27" i="9"/>
  <c r="D28" i="9"/>
  <c r="G28" i="9" s="1"/>
  <c r="D29" i="9"/>
  <c r="G29" i="9" s="1"/>
  <c r="I29" i="9"/>
  <c r="D30" i="9"/>
  <c r="G30" i="9" s="1"/>
  <c r="I30" i="9"/>
  <c r="D31" i="9"/>
  <c r="G31" i="9" s="1"/>
  <c r="I31" i="9"/>
  <c r="D32" i="9"/>
  <c r="G32" i="9" s="1"/>
  <c r="D33" i="9"/>
  <c r="G33" i="9" s="1"/>
  <c r="D34" i="9"/>
  <c r="G34" i="9" s="1"/>
  <c r="D35" i="9"/>
  <c r="G35" i="9"/>
  <c r="J35" i="9"/>
  <c r="D5" i="9"/>
  <c r="G5" i="9" s="1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5" i="7"/>
  <c r="D6" i="7"/>
  <c r="J6" i="7"/>
  <c r="I6" i="7"/>
  <c r="D7" i="7"/>
  <c r="J7" i="7"/>
  <c r="I7" i="7"/>
  <c r="D8" i="7"/>
  <c r="D9" i="7"/>
  <c r="D10" i="7"/>
  <c r="D11" i="7"/>
  <c r="D12" i="7"/>
  <c r="I13" i="7"/>
  <c r="D14" i="7"/>
  <c r="J14" i="7"/>
  <c r="D15" i="7"/>
  <c r="D16" i="7"/>
  <c r="D17" i="7"/>
  <c r="I17" i="7"/>
  <c r="D18" i="7"/>
  <c r="I18" i="7"/>
  <c r="D19" i="7"/>
  <c r="D20" i="7"/>
  <c r="J20" i="7" s="1"/>
  <c r="I20" i="7"/>
  <c r="D21" i="7"/>
  <c r="J21" i="7"/>
  <c r="D22" i="7"/>
  <c r="D23" i="7"/>
  <c r="D24" i="7"/>
  <c r="D25" i="7"/>
  <c r="D26" i="7"/>
  <c r="D27" i="7"/>
  <c r="J27" i="7"/>
  <c r="D28" i="7"/>
  <c r="D29" i="7"/>
  <c r="D30" i="7"/>
  <c r="D31" i="7"/>
  <c r="D32" i="7"/>
  <c r="D33" i="7"/>
  <c r="D34" i="7"/>
  <c r="J34" i="7"/>
  <c r="D35" i="7"/>
  <c r="G35" i="7"/>
  <c r="J35" i="7"/>
  <c r="D5" i="7"/>
  <c r="F6" i="6"/>
  <c r="F7" i="6"/>
  <c r="F5" i="6"/>
  <c r="E6" i="6"/>
  <c r="E7" i="6"/>
  <c r="E35" i="6"/>
  <c r="E5" i="6"/>
  <c r="D6" i="6"/>
  <c r="G6" i="6" s="1"/>
  <c r="D35" i="6"/>
  <c r="G35" i="6"/>
  <c r="J35" i="6"/>
  <c r="D5" i="6"/>
  <c r="F6" i="5"/>
  <c r="F7" i="5"/>
  <c r="F8" i="5"/>
  <c r="F9" i="5"/>
  <c r="F10" i="5"/>
  <c r="F11" i="5"/>
  <c r="F12" i="5"/>
  <c r="F13" i="5"/>
  <c r="F14" i="5"/>
  <c r="F15" i="5"/>
  <c r="F16" i="5"/>
  <c r="F17" i="5"/>
  <c r="F19" i="5"/>
  <c r="F20" i="5"/>
  <c r="F21" i="5"/>
  <c r="F22" i="5"/>
  <c r="F23" i="5"/>
  <c r="F24" i="5"/>
  <c r="F25" i="5"/>
  <c r="F27" i="5"/>
  <c r="F28" i="5"/>
  <c r="F30" i="5"/>
  <c r="F31" i="5"/>
  <c r="F32" i="5"/>
  <c r="F33" i="5"/>
  <c r="F34" i="5"/>
  <c r="F35" i="5"/>
  <c r="E7" i="5"/>
  <c r="E8" i="5"/>
  <c r="E9" i="5"/>
  <c r="E10" i="5"/>
  <c r="E11" i="5"/>
  <c r="E12" i="5"/>
  <c r="E13" i="5"/>
  <c r="E14" i="5"/>
  <c r="E15" i="5"/>
  <c r="E16" i="5"/>
  <c r="E17" i="5"/>
  <c r="E19" i="5"/>
  <c r="E20" i="5"/>
  <c r="E21" i="5"/>
  <c r="E22" i="5"/>
  <c r="E23" i="5"/>
  <c r="E24" i="5"/>
  <c r="E25" i="5"/>
  <c r="E27" i="5"/>
  <c r="E28" i="5"/>
  <c r="E30" i="5"/>
  <c r="E31" i="5"/>
  <c r="E32" i="5"/>
  <c r="E33" i="5"/>
  <c r="E34" i="5"/>
  <c r="E35" i="5"/>
  <c r="D6" i="5"/>
  <c r="D7" i="5"/>
  <c r="I7" i="5"/>
  <c r="D8" i="5"/>
  <c r="D9" i="5"/>
  <c r="D10" i="5"/>
  <c r="D11" i="5"/>
  <c r="D12" i="5"/>
  <c r="D13" i="5"/>
  <c r="D15" i="5"/>
  <c r="D16" i="5"/>
  <c r="D17" i="5"/>
  <c r="D19" i="5"/>
  <c r="I19" i="5"/>
  <c r="J19" i="5"/>
  <c r="D20" i="5"/>
  <c r="D21" i="5"/>
  <c r="D22" i="5"/>
  <c r="D23" i="5"/>
  <c r="D24" i="5"/>
  <c r="D25" i="5"/>
  <c r="I25" i="5"/>
  <c r="J25" i="5"/>
  <c r="D27" i="5"/>
  <c r="D28" i="5"/>
  <c r="D30" i="5"/>
  <c r="D31" i="5"/>
  <c r="D32" i="5"/>
  <c r="D33" i="5"/>
  <c r="I33" i="5"/>
  <c r="D34" i="5"/>
  <c r="D35" i="5"/>
  <c r="J28" i="5"/>
  <c r="I32" i="5"/>
  <c r="J32" i="5"/>
  <c r="I12" i="5"/>
  <c r="J12" i="5"/>
  <c r="I11" i="5"/>
  <c r="J11" i="5"/>
  <c r="I10" i="5"/>
  <c r="J9" i="5"/>
  <c r="I34" i="10"/>
  <c r="I33" i="10"/>
  <c r="I32" i="10"/>
  <c r="I13" i="10"/>
  <c r="I12" i="10"/>
  <c r="I11" i="10"/>
  <c r="I10" i="10"/>
  <c r="I9" i="10"/>
  <c r="J9" i="10" s="1"/>
  <c r="I6" i="10"/>
  <c r="J6" i="10" s="1"/>
  <c r="I5" i="9"/>
  <c r="I7" i="6"/>
  <c r="I22" i="5"/>
  <c r="J22" i="5"/>
  <c r="I35" i="10"/>
  <c r="J16" i="9"/>
  <c r="J15" i="9"/>
  <c r="J9" i="9"/>
  <c r="J8" i="9"/>
  <c r="J33" i="5"/>
  <c r="J17" i="5"/>
  <c r="J34" i="10"/>
  <c r="J20" i="10"/>
  <c r="J29" i="9"/>
  <c r="J23" i="9"/>
  <c r="J22" i="9"/>
  <c r="I34" i="9"/>
  <c r="J34" i="9"/>
  <c r="I33" i="9"/>
  <c r="J33" i="9"/>
  <c r="J31" i="9"/>
  <c r="J30" i="9"/>
  <c r="J27" i="9"/>
  <c r="J20" i="9"/>
  <c r="I35" i="8"/>
  <c r="J35" i="8"/>
  <c r="J34" i="8"/>
  <c r="J33" i="8"/>
  <c r="I31" i="8"/>
  <c r="J31" i="8"/>
  <c r="J29" i="8"/>
  <c r="J28" i="8"/>
  <c r="J27" i="8"/>
  <c r="J26" i="8"/>
  <c r="J23" i="8"/>
  <c r="J22" i="8"/>
  <c r="I20" i="8"/>
  <c r="J20" i="8"/>
  <c r="I19" i="8"/>
  <c r="J19" i="8"/>
  <c r="J16" i="8"/>
  <c r="J15" i="8"/>
  <c r="I14" i="8"/>
  <c r="J14" i="8"/>
  <c r="I12" i="8"/>
  <c r="J12" i="8"/>
  <c r="I5" i="8"/>
  <c r="J5" i="8"/>
  <c r="J6" i="8"/>
  <c r="I33" i="7"/>
  <c r="J33" i="7"/>
  <c r="I32" i="7"/>
  <c r="J32" i="7"/>
  <c r="I31" i="7"/>
  <c r="J31" i="7"/>
  <c r="I30" i="7"/>
  <c r="J30" i="7"/>
  <c r="I29" i="7"/>
  <c r="J25" i="7"/>
  <c r="J24" i="7"/>
  <c r="J23" i="7"/>
  <c r="J22" i="7"/>
  <c r="I19" i="7"/>
  <c r="J19" i="7"/>
  <c r="J18" i="7"/>
  <c r="J17" i="7"/>
  <c r="I16" i="7"/>
  <c r="J16" i="7"/>
  <c r="I15" i="7"/>
  <c r="J15" i="7"/>
  <c r="J19" i="6"/>
  <c r="J12" i="7"/>
  <c r="J11" i="7"/>
  <c r="J10" i="7"/>
  <c r="J9" i="7"/>
  <c r="J8" i="7"/>
  <c r="J28" i="7"/>
  <c r="J26" i="7"/>
  <c r="J34" i="6"/>
  <c r="J33" i="6"/>
  <c r="J32" i="6"/>
  <c r="J27" i="6"/>
  <c r="I27" i="6"/>
  <c r="I26" i="6"/>
  <c r="J26" i="6"/>
  <c r="I21" i="6"/>
  <c r="J21" i="6"/>
  <c r="I18" i="6"/>
  <c r="J18" i="6"/>
  <c r="I17" i="6"/>
  <c r="J17" i="6"/>
  <c r="J13" i="6"/>
  <c r="I12" i="6"/>
  <c r="J12" i="6"/>
  <c r="J11" i="6"/>
  <c r="J20" i="6"/>
  <c r="J10" i="6"/>
  <c r="I6" i="6"/>
  <c r="J6" i="6"/>
  <c r="I5" i="6"/>
  <c r="J5" i="6"/>
  <c r="I6" i="5"/>
  <c r="J6" i="5"/>
  <c r="I35" i="5"/>
  <c r="J35" i="5"/>
  <c r="J30" i="5"/>
  <c r="I34" i="5"/>
  <c r="J34" i="5"/>
  <c r="I31" i="5"/>
  <c r="J31" i="5"/>
  <c r="I29" i="5"/>
  <c r="J29" i="5"/>
  <c r="I27" i="5"/>
  <c r="J27" i="5"/>
  <c r="I24" i="5"/>
  <c r="J24" i="5"/>
  <c r="I23" i="5"/>
  <c r="J23" i="5"/>
  <c r="I21" i="5"/>
  <c r="J21" i="5"/>
  <c r="I20" i="5"/>
  <c r="J20" i="5"/>
  <c r="I16" i="5"/>
  <c r="J16" i="5"/>
  <c r="I15" i="5"/>
  <c r="J15" i="5"/>
  <c r="J14" i="5"/>
  <c r="I13" i="5"/>
  <c r="J13" i="5"/>
  <c r="J10" i="5"/>
  <c r="I8" i="5"/>
  <c r="J8" i="5"/>
  <c r="F36" i="5"/>
  <c r="J33" i="4"/>
  <c r="I31" i="4"/>
  <c r="J31" i="4"/>
  <c r="J26" i="4"/>
  <c r="J25" i="4"/>
  <c r="I24" i="4"/>
  <c r="J24" i="4"/>
  <c r="I23" i="4"/>
  <c r="J23" i="4"/>
  <c r="F36" i="4"/>
  <c r="I30" i="4"/>
  <c r="J30" i="4"/>
  <c r="E36" i="4"/>
  <c r="I29" i="4"/>
  <c r="J29" i="4"/>
  <c r="I33" i="3"/>
  <c r="J33" i="3"/>
  <c r="J32" i="3"/>
  <c r="I29" i="3"/>
  <c r="J29" i="3"/>
  <c r="I28" i="3"/>
  <c r="J28" i="3"/>
  <c r="J27" i="3"/>
  <c r="J26" i="3"/>
  <c r="I25" i="3"/>
  <c r="J25" i="3"/>
  <c r="J35" i="3"/>
  <c r="J34" i="3"/>
  <c r="J22" i="3"/>
  <c r="J21" i="3"/>
  <c r="J20" i="3"/>
  <c r="J19" i="3"/>
  <c r="J15" i="3"/>
  <c r="J14" i="3"/>
  <c r="J13" i="3"/>
  <c r="J12" i="3"/>
  <c r="J11" i="3"/>
  <c r="J8" i="3"/>
  <c r="J7" i="3"/>
  <c r="J6" i="3"/>
  <c r="F36" i="3"/>
  <c r="K13" i="2"/>
  <c r="I6" i="2"/>
  <c r="K6" i="2"/>
  <c r="K15" i="2"/>
  <c r="K14" i="2"/>
  <c r="K32" i="2"/>
  <c r="I29" i="2"/>
  <c r="K29" i="2"/>
  <c r="I28" i="2"/>
  <c r="K28" i="2"/>
  <c r="I27" i="2"/>
  <c r="K27" i="2"/>
  <c r="K26" i="2"/>
  <c r="K22" i="2"/>
  <c r="I20" i="2"/>
  <c r="K20" i="2"/>
  <c r="K19" i="2"/>
  <c r="K11" i="2"/>
  <c r="K8" i="2"/>
  <c r="I7" i="2"/>
  <c r="K7" i="2"/>
  <c r="F36" i="2"/>
  <c r="I5" i="2"/>
  <c r="K5" i="2"/>
  <c r="E36" i="2"/>
  <c r="K35" i="1"/>
  <c r="I31" i="1"/>
  <c r="K31" i="1"/>
  <c r="I30" i="1"/>
  <c r="K30" i="1"/>
  <c r="I29" i="1"/>
  <c r="K29" i="1"/>
  <c r="I28" i="1"/>
  <c r="K28" i="1"/>
  <c r="I25" i="1"/>
  <c r="K25" i="1"/>
  <c r="K24" i="1"/>
  <c r="K23" i="1"/>
  <c r="K22" i="1"/>
  <c r="K21" i="1"/>
  <c r="I18" i="1"/>
  <c r="K18" i="1"/>
  <c r="K16" i="1"/>
  <c r="I14" i="1"/>
  <c r="K14" i="1"/>
  <c r="K11" i="1"/>
  <c r="I10" i="1"/>
  <c r="K10" i="1"/>
  <c r="K9" i="1"/>
  <c r="K8" i="1"/>
  <c r="K7" i="1"/>
  <c r="J23" i="11"/>
  <c r="J26" i="10"/>
  <c r="J19" i="10"/>
  <c r="J5" i="9"/>
  <c r="J14" i="9"/>
  <c r="J26" i="9"/>
  <c r="J24" i="9"/>
  <c r="J30" i="8"/>
  <c r="J21" i="8"/>
  <c r="J17" i="8"/>
  <c r="E36" i="8"/>
  <c r="J13" i="8"/>
  <c r="F36" i="8"/>
  <c r="D36" i="8"/>
  <c r="I9" i="8"/>
  <c r="J9" i="8"/>
  <c r="J10" i="8"/>
  <c r="I7" i="8"/>
  <c r="J7" i="8"/>
  <c r="J14" i="6"/>
  <c r="J25" i="6"/>
  <c r="E36" i="6"/>
  <c r="J28" i="6"/>
  <c r="J29" i="6"/>
  <c r="F36" i="6"/>
  <c r="D36" i="6"/>
  <c r="G36" i="6"/>
  <c r="D36" i="5"/>
  <c r="E36" i="5"/>
  <c r="D36" i="4"/>
  <c r="G36" i="2"/>
  <c r="D36" i="2"/>
  <c r="D36" i="3"/>
  <c r="E36" i="3"/>
  <c r="E36" i="1"/>
  <c r="F36" i="1"/>
  <c r="D36" i="1"/>
  <c r="C8" i="20"/>
  <c r="C10" i="20"/>
  <c r="C9" i="20"/>
  <c r="G27" i="12"/>
  <c r="K27" i="12"/>
  <c r="G20" i="12"/>
  <c r="K20" i="12"/>
  <c r="G18" i="12"/>
  <c r="K18" i="12"/>
  <c r="G12" i="12"/>
  <c r="K12" i="12"/>
  <c r="G11" i="12"/>
  <c r="K11" i="12"/>
  <c r="G10" i="12"/>
  <c r="G7" i="12"/>
  <c r="K7" i="12"/>
  <c r="K32" i="12"/>
  <c r="K31" i="12"/>
  <c r="K34" i="12"/>
  <c r="K35" i="12"/>
  <c r="K33" i="12"/>
  <c r="K28" i="12"/>
  <c r="I26" i="12"/>
  <c r="K26" i="12"/>
  <c r="I25" i="12"/>
  <c r="K25" i="12"/>
  <c r="K24" i="12"/>
  <c r="I24" i="12"/>
  <c r="K21" i="12"/>
  <c r="I21" i="12"/>
  <c r="K19" i="12"/>
  <c r="I19" i="12"/>
  <c r="K14" i="12"/>
  <c r="K13" i="12"/>
  <c r="K17" i="12"/>
  <c r="I17" i="12"/>
  <c r="K10" i="12"/>
  <c r="D36" i="12"/>
  <c r="E36" i="12"/>
  <c r="F36" i="12"/>
  <c r="I6" i="12"/>
  <c r="J19" i="11"/>
  <c r="I19" i="11"/>
  <c r="I34" i="11"/>
  <c r="J34" i="11"/>
  <c r="J33" i="11"/>
  <c r="I31" i="11"/>
  <c r="J31" i="11"/>
  <c r="I30" i="11"/>
  <c r="J30" i="11"/>
  <c r="I29" i="11"/>
  <c r="J29" i="11"/>
  <c r="J28" i="11"/>
  <c r="I28" i="11"/>
  <c r="J27" i="11"/>
  <c r="I27" i="11"/>
  <c r="J26" i="11"/>
  <c r="J22" i="11"/>
  <c r="I21" i="11"/>
  <c r="J21" i="11"/>
  <c r="J17" i="11"/>
  <c r="J16" i="11"/>
  <c r="J15" i="11"/>
  <c r="D36" i="11"/>
  <c r="J14" i="11"/>
  <c r="I13" i="11"/>
  <c r="J13" i="11"/>
  <c r="I12" i="11"/>
  <c r="J12" i="11"/>
  <c r="J9" i="11"/>
  <c r="F36" i="11"/>
  <c r="J8" i="11"/>
  <c r="J7" i="11"/>
  <c r="E36" i="11"/>
  <c r="I6" i="11"/>
  <c r="E36" i="7"/>
  <c r="F36" i="7"/>
  <c r="D36" i="7"/>
  <c r="J18" i="10"/>
  <c r="J15" i="10"/>
  <c r="J32" i="10"/>
  <c r="J31" i="10"/>
  <c r="I30" i="10"/>
  <c r="J30" i="10"/>
  <c r="J29" i="10"/>
  <c r="J27" i="10"/>
  <c r="J25" i="10"/>
  <c r="J24" i="10"/>
  <c r="J23" i="10"/>
  <c r="J12" i="10"/>
  <c r="J10" i="10"/>
  <c r="D36" i="10"/>
  <c r="F36" i="10"/>
  <c r="E36" i="10"/>
  <c r="J5" i="10"/>
  <c r="I32" i="9"/>
  <c r="J32" i="9"/>
  <c r="I28" i="9"/>
  <c r="J28" i="9"/>
  <c r="I25" i="9"/>
  <c r="J25" i="9"/>
  <c r="J21" i="9"/>
  <c r="I19" i="9"/>
  <c r="J19" i="9"/>
  <c r="I18" i="9"/>
  <c r="J18" i="9"/>
  <c r="J17" i="9"/>
  <c r="J13" i="9"/>
  <c r="J12" i="9"/>
  <c r="I11" i="9"/>
  <c r="J11" i="9"/>
  <c r="I10" i="9"/>
  <c r="J10" i="9"/>
  <c r="J7" i="9"/>
  <c r="E36" i="9"/>
  <c r="D36" i="9"/>
  <c r="I6" i="9"/>
  <c r="J6" i="9"/>
  <c r="F36" i="9"/>
  <c r="J8" i="8"/>
  <c r="J36" i="8"/>
  <c r="J29" i="7"/>
  <c r="I36" i="7"/>
  <c r="G36" i="7"/>
  <c r="J5" i="7"/>
  <c r="I36" i="6"/>
  <c r="J36" i="6"/>
  <c r="G36" i="5"/>
  <c r="J7" i="5"/>
  <c r="I36" i="5"/>
  <c r="G36" i="4"/>
  <c r="I36" i="4"/>
  <c r="G36" i="3"/>
  <c r="J5" i="3"/>
  <c r="I36" i="2"/>
  <c r="K36" i="2"/>
  <c r="I36" i="1"/>
  <c r="G36" i="1"/>
  <c r="G36" i="9"/>
  <c r="I36" i="8"/>
  <c r="G36" i="8"/>
  <c r="D37" i="8"/>
  <c r="D37" i="4"/>
  <c r="I36" i="12"/>
  <c r="G36" i="12"/>
  <c r="K6" i="12"/>
  <c r="I36" i="11"/>
  <c r="J6" i="11"/>
  <c r="J36" i="11"/>
  <c r="D37" i="12"/>
  <c r="J8" i="10"/>
  <c r="D38" i="12"/>
  <c r="I36" i="9"/>
  <c r="J36" i="9"/>
  <c r="J36" i="7"/>
  <c r="J36" i="5"/>
  <c r="J36" i="4"/>
  <c r="K36" i="1"/>
  <c r="K36" i="12"/>
  <c r="I36" i="3" l="1"/>
  <c r="J36" i="3" s="1"/>
  <c r="I28" i="10"/>
  <c r="I22" i="10"/>
  <c r="I36" i="10" s="1"/>
  <c r="J28" i="10" l="1"/>
  <c r="J22" i="10"/>
  <c r="J36" i="10" s="1"/>
  <c r="K39" i="12" s="1"/>
  <c r="G36" i="10"/>
</calcChain>
</file>

<file path=xl/sharedStrings.xml><?xml version="1.0" encoding="utf-8"?>
<sst xmlns="http://schemas.openxmlformats.org/spreadsheetml/2006/main" count="244" uniqueCount="40">
  <si>
    <t>Nachtzeit</t>
  </si>
  <si>
    <t>Tageszeit</t>
  </si>
  <si>
    <t>Datum</t>
  </si>
  <si>
    <t>Beginn</t>
  </si>
  <si>
    <t>Ende</t>
  </si>
  <si>
    <t>Gesamt</t>
  </si>
  <si>
    <t>Nacht</t>
  </si>
  <si>
    <t>Tag</t>
  </si>
  <si>
    <t>Verdienst</t>
  </si>
  <si>
    <t>Tätigkeiten</t>
  </si>
  <si>
    <t>Spesen</t>
  </si>
  <si>
    <t>Übernachtung</t>
  </si>
  <si>
    <t>Verdienst mit Spesen</t>
  </si>
  <si>
    <t>KW</t>
  </si>
  <si>
    <t>Wochenende</t>
  </si>
  <si>
    <t>Urlaub</t>
  </si>
  <si>
    <t>Krank</t>
  </si>
  <si>
    <t>Feiertag</t>
  </si>
  <si>
    <t>Stundendurchschnitt</t>
  </si>
  <si>
    <t>Erster Mai</t>
  </si>
  <si>
    <t>Verdienst + Spesen</t>
  </si>
  <si>
    <t>Reisekostenabrechnung: Sammelabrechnung</t>
  </si>
  <si>
    <t>Rumpf, Christian</t>
  </si>
  <si>
    <t>Tag der Deutschen Einheit</t>
  </si>
  <si>
    <t>Allerheiligen</t>
  </si>
  <si>
    <t>Gesamtstunden im Jahr</t>
  </si>
  <si>
    <t>Feste Feiertage</t>
  </si>
  <si>
    <t xml:space="preserve">Bewegliche </t>
  </si>
  <si>
    <t>Aktuelles Jahr</t>
  </si>
  <si>
    <t>Neujahr</t>
  </si>
  <si>
    <t>Karfreitag</t>
  </si>
  <si>
    <t>Ostersonntag</t>
  </si>
  <si>
    <t>Ostermontag</t>
  </si>
  <si>
    <t>Tag der Arbeit</t>
  </si>
  <si>
    <t>Christi Himmelfahrt</t>
  </si>
  <si>
    <t>Pfingstmontag</t>
  </si>
  <si>
    <t>Fronleichnam</t>
  </si>
  <si>
    <t>1. Weihnachtsfeiertag</t>
  </si>
  <si>
    <t>2. Weihnachtsfeiertag</t>
  </si>
  <si>
    <t>Mindestlohn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</si>
</sst>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#,##0\ &quot;€&quot;;\-#,##0\ &quot;€&quot;"/>
    <numFmt numFmtId="164" formatCode="h:mm;@"/>
    <numFmt numFmtId="165" formatCode="#,##0.00\ &quot;€&quot;"/>
    <numFmt numFmtId="166" formatCode="[hh]:mm"/>
    <numFmt numFmtId="167" formatCode="#,##0.00\ _€"/>
    <numFmt numFmtId="168" formatCode="[h]:mm"/>
    <numFmt numFmtId="169" formatCode="#,##0\ _€"/>
    <numFmt numFmtId="170" formatCode="#,##0\ &quot;€&quot;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13">
    <xf numFmtId="0" fontId="0" fillId="0" borderId="0" xfId="0"/>
    <xf numFmtId="20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165" fontId="0" fillId="0" borderId="0" xfId="0" applyNumberFormat="1"/>
    <xf numFmtId="166" fontId="1" fillId="0" borderId="0" xfId="0" applyNumberFormat="1" applyFont="1"/>
    <xf numFmtId="166" fontId="0" fillId="0" borderId="0" xfId="0" applyNumberFormat="1"/>
    <xf numFmtId="0" fontId="1" fillId="0" borderId="0" xfId="0" applyFont="1" applyAlignment="1">
      <alignment horizontal="left"/>
    </xf>
    <xf numFmtId="20" fontId="3" fillId="0" borderId="0" xfId="0" applyNumberFormat="1" applyFont="1"/>
    <xf numFmtId="165" fontId="1" fillId="0" borderId="0" xfId="0" applyNumberFormat="1" applyFont="1"/>
    <xf numFmtId="0" fontId="3" fillId="0" borderId="0" xfId="0" applyFont="1"/>
    <xf numFmtId="167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5" borderId="0" xfId="0" applyFill="1"/>
    <xf numFmtId="0" fontId="0" fillId="6" borderId="0" xfId="0" applyFill="1"/>
    <xf numFmtId="0" fontId="1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20" fontId="0" fillId="0" borderId="1" xfId="0" applyNumberFormat="1" applyBorder="1"/>
    <xf numFmtId="167" fontId="0" fillId="5" borderId="1" xfId="0" applyNumberFormat="1" applyFill="1" applyBorder="1"/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0" fillId="0" borderId="1" xfId="0" applyNumberFormat="1" applyBorder="1"/>
    <xf numFmtId="20" fontId="2" fillId="0" borderId="1" xfId="0" applyNumberFormat="1" applyFont="1" applyBorder="1"/>
    <xf numFmtId="164" fontId="0" fillId="0" borderId="1" xfId="0" applyNumberFormat="1" applyBorder="1"/>
    <xf numFmtId="166" fontId="0" fillId="0" borderId="1" xfId="0" applyNumberFormat="1" applyBorder="1"/>
    <xf numFmtId="166" fontId="2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/>
    <xf numFmtId="166" fontId="1" fillId="0" borderId="1" xfId="0" applyNumberFormat="1" applyFont="1" applyBorder="1"/>
    <xf numFmtId="167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/>
    <xf numFmtId="165" fontId="1" fillId="0" borderId="1" xfId="0" applyNumberFormat="1" applyFont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/>
    </xf>
    <xf numFmtId="0" fontId="0" fillId="5" borderId="1" xfId="0" applyFill="1" applyBorder="1"/>
    <xf numFmtId="165" fontId="0" fillId="5" borderId="1" xfId="0" applyNumberFormat="1" applyFill="1" applyBorder="1"/>
    <xf numFmtId="2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20" fontId="0" fillId="3" borderId="1" xfId="0" applyNumberFormat="1" applyFill="1" applyBorder="1" applyAlignment="1">
      <alignment horizontal="center" vertical="center"/>
    </xf>
    <xf numFmtId="0" fontId="0" fillId="2" borderId="0" xfId="0" applyFill="1"/>
    <xf numFmtId="0" fontId="0" fillId="8" borderId="0" xfId="0" applyFill="1"/>
    <xf numFmtId="166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14" fontId="0" fillId="4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14" fontId="0" fillId="6" borderId="1" xfId="0" applyNumberFormat="1" applyFill="1" applyBorder="1" applyAlignment="1">
      <alignment horizontal="center"/>
    </xf>
    <xf numFmtId="20" fontId="0" fillId="6" borderId="1" xfId="0" applyNumberFormat="1" applyFill="1" applyBorder="1"/>
    <xf numFmtId="164" fontId="0" fillId="6" borderId="1" xfId="0" applyNumberFormat="1" applyFill="1" applyBorder="1"/>
    <xf numFmtId="165" fontId="0" fillId="6" borderId="1" xfId="0" applyNumberFormat="1" applyFill="1" applyBorder="1" applyAlignment="1">
      <alignment horizontal="center"/>
    </xf>
    <xf numFmtId="0" fontId="0" fillId="6" borderId="1" xfId="0" applyFill="1" applyBorder="1"/>
    <xf numFmtId="165" fontId="0" fillId="6" borderId="1" xfId="0" applyNumberFormat="1" applyFill="1" applyBorder="1"/>
    <xf numFmtId="165" fontId="0" fillId="6" borderId="1" xfId="0" applyNumberForma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166" fontId="0" fillId="6" borderId="1" xfId="0" applyNumberFormat="1" applyFill="1" applyBorder="1"/>
    <xf numFmtId="20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167" fontId="0" fillId="6" borderId="1" xfId="0" applyNumberFormat="1" applyFill="1" applyBorder="1"/>
    <xf numFmtId="20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/>
    </xf>
    <xf numFmtId="167" fontId="0" fillId="6" borderId="1" xfId="0" applyNumberFormat="1" applyFill="1" applyBorder="1" applyAlignment="1">
      <alignment horizontal="center"/>
    </xf>
    <xf numFmtId="5" fontId="0" fillId="6" borderId="1" xfId="0" applyNumberFormat="1" applyFill="1" applyBorder="1" applyAlignment="1">
      <alignment horizontal="center"/>
    </xf>
    <xf numFmtId="167" fontId="0" fillId="5" borderId="1" xfId="0" applyNumberFormat="1" applyFill="1" applyBorder="1" applyAlignment="1">
      <alignment horizontal="right"/>
    </xf>
    <xf numFmtId="167" fontId="0" fillId="6" borderId="1" xfId="0" applyNumberFormat="1" applyFill="1" applyBorder="1" applyAlignment="1">
      <alignment horizontal="right"/>
    </xf>
    <xf numFmtId="4" fontId="0" fillId="6" borderId="1" xfId="0" applyNumberFormat="1" applyFill="1" applyBorder="1"/>
    <xf numFmtId="165" fontId="1" fillId="0" borderId="2" xfId="0" applyNumberFormat="1" applyFont="1" applyBorder="1" applyAlignment="1">
      <alignment horizontal="center"/>
    </xf>
    <xf numFmtId="165" fontId="0" fillId="6" borderId="2" xfId="0" applyNumberForma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9" borderId="1" xfId="0" applyFill="1" applyBorder="1"/>
    <xf numFmtId="166" fontId="0" fillId="0" borderId="5" xfId="0" applyNumberFormat="1" applyBorder="1"/>
    <xf numFmtId="0" fontId="1" fillId="0" borderId="8" xfId="0" applyFont="1" applyBorder="1"/>
    <xf numFmtId="0" fontId="0" fillId="0" borderId="9" xfId="0" applyBorder="1"/>
    <xf numFmtId="166" fontId="1" fillId="7" borderId="9" xfId="0" applyNumberFormat="1" applyFont="1" applyFill="1" applyBorder="1"/>
    <xf numFmtId="167" fontId="1" fillId="7" borderId="9" xfId="0" applyNumberFormat="1" applyFont="1" applyFill="1" applyBorder="1" applyAlignment="1">
      <alignment horizontal="center"/>
    </xf>
    <xf numFmtId="0" fontId="0" fillId="7" borderId="9" xfId="0" applyFill="1" applyBorder="1"/>
    <xf numFmtId="165" fontId="1" fillId="7" borderId="9" xfId="0" applyNumberFormat="1" applyFont="1" applyFill="1" applyBorder="1"/>
    <xf numFmtId="165" fontId="1" fillId="7" borderId="9" xfId="0" applyNumberFormat="1" applyFont="1" applyFill="1" applyBorder="1" applyAlignment="1">
      <alignment horizontal="center" vertical="center"/>
    </xf>
    <xf numFmtId="0" fontId="0" fillId="0" borderId="10" xfId="0" applyBorder="1"/>
    <xf numFmtId="14" fontId="0" fillId="4" borderId="5" xfId="0" applyNumberFormat="1" applyFill="1" applyBorder="1" applyAlignment="1">
      <alignment horizontal="center"/>
    </xf>
    <xf numFmtId="0" fontId="0" fillId="0" borderId="5" xfId="0" applyBorder="1"/>
    <xf numFmtId="0" fontId="0" fillId="0" borderId="7" xfId="0" applyBorder="1" applyAlignment="1">
      <alignment horizontal="center"/>
    </xf>
    <xf numFmtId="166" fontId="1" fillId="0" borderId="9" xfId="0" applyNumberFormat="1" applyFont="1" applyBorder="1"/>
    <xf numFmtId="0" fontId="0" fillId="0" borderId="10" xfId="0" applyBorder="1" applyAlignment="1">
      <alignment horizontal="center"/>
    </xf>
    <xf numFmtId="167" fontId="0" fillId="0" borderId="0" xfId="0" applyNumberFormat="1" applyAlignment="1">
      <alignment horizontal="center"/>
    </xf>
    <xf numFmtId="14" fontId="0" fillId="6" borderId="1" xfId="0" applyNumberFormat="1" applyFill="1" applyBorder="1"/>
    <xf numFmtId="20" fontId="0" fillId="5" borderId="1" xfId="0" applyNumberFormat="1" applyFill="1" applyBorder="1"/>
    <xf numFmtId="164" fontId="0" fillId="5" borderId="1" xfId="0" applyNumberFormat="1" applyFill="1" applyBorder="1"/>
    <xf numFmtId="165" fontId="0" fillId="5" borderId="1" xfId="0" applyNumberFormat="1" applyFill="1" applyBorder="1" applyAlignment="1">
      <alignment horizontal="center"/>
    </xf>
    <xf numFmtId="165" fontId="0" fillId="5" borderId="2" xfId="0" applyNumberFormat="1" applyFill="1" applyBorder="1" applyAlignment="1">
      <alignment horizontal="center"/>
    </xf>
    <xf numFmtId="20" fontId="2" fillId="6" borderId="1" xfId="0" applyNumberFormat="1" applyFont="1" applyFill="1" applyBorder="1"/>
    <xf numFmtId="164" fontId="0" fillId="11" borderId="1" xfId="0" applyNumberFormat="1" applyFill="1" applyBorder="1"/>
    <xf numFmtId="20" fontId="0" fillId="11" borderId="1" xfId="0" applyNumberFormat="1" applyFill="1" applyBorder="1"/>
    <xf numFmtId="167" fontId="0" fillId="11" borderId="1" xfId="0" applyNumberFormat="1" applyFill="1" applyBorder="1"/>
    <xf numFmtId="165" fontId="0" fillId="11" borderId="1" xfId="0" applyNumberFormat="1" applyFill="1" applyBorder="1" applyAlignment="1">
      <alignment horizontal="center"/>
    </xf>
    <xf numFmtId="20" fontId="2" fillId="11" borderId="1" xfId="0" applyNumberFormat="1" applyFont="1" applyFill="1" applyBorder="1"/>
    <xf numFmtId="165" fontId="0" fillId="11" borderId="1" xfId="0" applyNumberFormat="1" applyFill="1" applyBorder="1"/>
    <xf numFmtId="166" fontId="1" fillId="11" borderId="1" xfId="0" applyNumberFormat="1" applyFont="1" applyFill="1" applyBorder="1"/>
    <xf numFmtId="0" fontId="1" fillId="11" borderId="1" xfId="0" applyFont="1" applyFill="1" applyBorder="1"/>
    <xf numFmtId="1" fontId="1" fillId="11" borderId="1" xfId="0" applyNumberFormat="1" applyFont="1" applyFill="1" applyBorder="1"/>
    <xf numFmtId="0" fontId="0" fillId="11" borderId="1" xfId="0" applyFill="1" applyBorder="1"/>
    <xf numFmtId="4" fontId="0" fillId="11" borderId="1" xfId="0" applyNumberFormat="1" applyFill="1" applyBorder="1"/>
    <xf numFmtId="167" fontId="0" fillId="11" borderId="1" xfId="0" applyNumberFormat="1" applyFill="1" applyBorder="1" applyAlignment="1">
      <alignment horizontal="right"/>
    </xf>
    <xf numFmtId="167" fontId="1" fillId="11" borderId="1" xfId="0" applyNumberFormat="1" applyFont="1" applyFill="1" applyBorder="1"/>
    <xf numFmtId="165" fontId="1" fillId="11" borderId="1" xfId="0" applyNumberFormat="1" applyFont="1" applyFill="1" applyBorder="1"/>
    <xf numFmtId="2" fontId="1" fillId="11" borderId="1" xfId="0" applyNumberFormat="1" applyFont="1" applyFill="1" applyBorder="1"/>
    <xf numFmtId="20" fontId="0" fillId="3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5" fontId="0" fillId="11" borderId="1" xfId="0" applyNumberFormat="1" applyFill="1" applyBorder="1"/>
    <xf numFmtId="5" fontId="0" fillId="11" borderId="1" xfId="0" applyNumberFormat="1" applyFill="1" applyBorder="1" applyAlignment="1">
      <alignment horizontal="center"/>
    </xf>
    <xf numFmtId="5" fontId="1" fillId="11" borderId="1" xfId="0" applyNumberFormat="1" applyFont="1" applyFill="1" applyBorder="1" applyAlignment="1">
      <alignment horizontal="center"/>
    </xf>
    <xf numFmtId="165" fontId="1" fillId="11" borderId="1" xfId="0" applyNumberFormat="1" applyFont="1" applyFill="1" applyBorder="1" applyAlignment="1">
      <alignment horizontal="center"/>
    </xf>
    <xf numFmtId="166" fontId="1" fillId="11" borderId="1" xfId="0" applyNumberFormat="1" applyFont="1" applyFill="1" applyBorder="1" applyAlignment="1">
      <alignment horizontal="center"/>
    </xf>
    <xf numFmtId="164" fontId="0" fillId="11" borderId="1" xfId="0" applyNumberFormat="1" applyFill="1" applyBorder="1" applyAlignment="1">
      <alignment horizontal="center"/>
    </xf>
    <xf numFmtId="20" fontId="0" fillId="11" borderId="1" xfId="0" applyNumberFormat="1" applyFill="1" applyBorder="1" applyAlignment="1">
      <alignment horizontal="center"/>
    </xf>
    <xf numFmtId="167" fontId="0" fillId="11" borderId="1" xfId="0" applyNumberFormat="1" applyFill="1" applyBorder="1" applyAlignment="1">
      <alignment horizontal="center"/>
    </xf>
    <xf numFmtId="164" fontId="1" fillId="11" borderId="1" xfId="0" applyNumberFormat="1" applyFont="1" applyFill="1" applyBorder="1"/>
    <xf numFmtId="165" fontId="0" fillId="5" borderId="2" xfId="0" applyNumberFormat="1" applyFill="1" applyBorder="1"/>
    <xf numFmtId="165" fontId="0" fillId="6" borderId="2" xfId="0" applyNumberFormat="1" applyFill="1" applyBorder="1"/>
    <xf numFmtId="165" fontId="1" fillId="11" borderId="9" xfId="0" applyNumberFormat="1" applyFont="1" applyFill="1" applyBorder="1"/>
    <xf numFmtId="165" fontId="1" fillId="11" borderId="9" xfId="0" applyNumberFormat="1" applyFont="1" applyFill="1" applyBorder="1" applyAlignment="1">
      <alignment horizontal="center" vertical="center"/>
    </xf>
    <xf numFmtId="165" fontId="1" fillId="0" borderId="2" xfId="0" applyNumberFormat="1" applyFont="1" applyBorder="1" applyAlignment="1">
      <alignment vertical="center"/>
    </xf>
    <xf numFmtId="168" fontId="1" fillId="0" borderId="1" xfId="0" applyNumberFormat="1" applyFont="1" applyBorder="1"/>
    <xf numFmtId="169" fontId="1" fillId="11" borderId="1" xfId="0" applyNumberFormat="1" applyFont="1" applyFill="1" applyBorder="1"/>
    <xf numFmtId="20" fontId="0" fillId="0" borderId="5" xfId="0" applyNumberFormat="1" applyBorder="1"/>
    <xf numFmtId="0" fontId="1" fillId="0" borderId="7" xfId="0" applyFont="1" applyBorder="1" applyAlignment="1">
      <alignment horizontal="center"/>
    </xf>
    <xf numFmtId="169" fontId="0" fillId="0" borderId="0" xfId="0" applyNumberFormat="1"/>
    <xf numFmtId="169" fontId="1" fillId="0" borderId="1" xfId="0" applyNumberFormat="1" applyFont="1" applyBorder="1" applyAlignment="1">
      <alignment horizontal="center"/>
    </xf>
    <xf numFmtId="169" fontId="0" fillId="6" borderId="1" xfId="0" applyNumberFormat="1" applyFill="1" applyBorder="1" applyAlignment="1">
      <alignment horizontal="center"/>
    </xf>
    <xf numFmtId="169" fontId="1" fillId="0" borderId="9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2" fillId="11" borderId="1" xfId="0" applyNumberFormat="1" applyFont="1" applyFill="1" applyBorder="1"/>
    <xf numFmtId="0" fontId="2" fillId="0" borderId="1" xfId="0" applyFont="1" applyBorder="1" applyAlignment="1">
      <alignment horizontal="center"/>
    </xf>
    <xf numFmtId="170" fontId="2" fillId="11" borderId="1" xfId="0" applyNumberFormat="1" applyFont="1" applyFill="1" applyBorder="1"/>
    <xf numFmtId="170" fontId="0" fillId="11" borderId="1" xfId="0" applyNumberFormat="1" applyFill="1" applyBorder="1"/>
    <xf numFmtId="20" fontId="0" fillId="3" borderId="1" xfId="0" applyNumberFormat="1" applyFill="1" applyBorder="1"/>
    <xf numFmtId="0" fontId="0" fillId="3" borderId="1" xfId="0" applyFill="1" applyBorder="1"/>
    <xf numFmtId="0" fontId="0" fillId="0" borderId="11" xfId="0" applyBorder="1"/>
    <xf numFmtId="0" fontId="0" fillId="0" borderId="13" xfId="0" applyBorder="1"/>
    <xf numFmtId="0" fontId="0" fillId="0" borderId="15" xfId="0" applyBorder="1"/>
    <xf numFmtId="0" fontId="0" fillId="0" borderId="12" xfId="0" applyBorder="1"/>
    <xf numFmtId="0" fontId="0" fillId="0" borderId="17" xfId="0" applyBorder="1"/>
    <xf numFmtId="0" fontId="0" fillId="0" borderId="18" xfId="0" applyBorder="1"/>
    <xf numFmtId="0" fontId="1" fillId="0" borderId="0" xfId="0" applyFont="1" applyAlignment="1">
      <alignment horizontal="left"/>
    </xf>
    <xf numFmtId="40" fontId="0" fillId="0" borderId="0" xfId="0" applyNumberFormat="1"/>
    <xf numFmtId="14" fontId="0" fillId="0" borderId="1" xfId="0" applyNumberFormat="1" applyFill="1" applyBorder="1" applyAlignment="1">
      <alignment horizontal="center"/>
    </xf>
    <xf numFmtId="20" fontId="0" fillId="0" borderId="1" xfId="0" applyNumberFormat="1" applyFill="1" applyBorder="1"/>
    <xf numFmtId="166" fontId="0" fillId="0" borderId="1" xfId="0" applyNumberFormat="1" applyFill="1" applyBorder="1"/>
    <xf numFmtId="164" fontId="0" fillId="0" borderId="1" xfId="0" applyNumberFormat="1" applyFill="1" applyBorder="1"/>
    <xf numFmtId="165" fontId="0" fillId="0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165" fontId="0" fillId="0" borderId="1" xfId="0" applyNumberFormat="1" applyFill="1" applyBorder="1"/>
    <xf numFmtId="0" fontId="1" fillId="0" borderId="4" xfId="0" applyFont="1" applyFill="1" applyBorder="1" applyAlignment="1">
      <alignment horizontal="center"/>
    </xf>
    <xf numFmtId="0" fontId="0" fillId="0" borderId="1" xfId="0" applyFill="1" applyBorder="1"/>
    <xf numFmtId="0" fontId="0" fillId="0" borderId="4" xfId="0" applyFill="1" applyBorder="1" applyAlignment="1">
      <alignment horizontal="center"/>
    </xf>
    <xf numFmtId="166" fontId="2" fillId="0" borderId="1" xfId="0" applyNumberFormat="1" applyFont="1" applyFill="1" applyBorder="1"/>
    <xf numFmtId="0" fontId="2" fillId="0" borderId="1" xfId="0" applyFont="1" applyFill="1" applyBorder="1"/>
    <xf numFmtId="166" fontId="0" fillId="12" borderId="1" xfId="0" applyNumberFormat="1" applyFill="1" applyBorder="1"/>
    <xf numFmtId="166" fontId="2" fillId="12" borderId="1" xfId="0" applyNumberFormat="1" applyFont="1" applyFill="1" applyBorder="1"/>
    <xf numFmtId="169" fontId="0" fillId="12" borderId="1" xfId="0" applyNumberFormat="1" applyFill="1" applyBorder="1" applyAlignment="1">
      <alignment horizontal="center"/>
    </xf>
    <xf numFmtId="166" fontId="0" fillId="12" borderId="5" xfId="0" applyNumberFormat="1" applyFill="1" applyBorder="1"/>
    <xf numFmtId="165" fontId="0" fillId="12" borderId="1" xfId="0" applyNumberFormat="1" applyFill="1" applyBorder="1"/>
    <xf numFmtId="165" fontId="0" fillId="12" borderId="2" xfId="0" applyNumberFormat="1" applyFill="1" applyBorder="1" applyAlignment="1">
      <alignment horizontal="center" vertical="center"/>
    </xf>
    <xf numFmtId="165" fontId="0" fillId="12" borderId="5" xfId="0" applyNumberFormat="1" applyFill="1" applyBorder="1"/>
    <xf numFmtId="165" fontId="0" fillId="12" borderId="6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0" fontId="2" fillId="0" borderId="1" xfId="0" applyNumberFormat="1" applyFont="1" applyFill="1" applyBorder="1"/>
    <xf numFmtId="164" fontId="2" fillId="12" borderId="1" xfId="0" applyNumberFormat="1" applyFont="1" applyFill="1" applyBorder="1"/>
    <xf numFmtId="20" fontId="2" fillId="12" borderId="1" xfId="0" applyNumberFormat="1" applyFont="1" applyFill="1" applyBorder="1"/>
    <xf numFmtId="165" fontId="0" fillId="12" borderId="1" xfId="0" applyNumberFormat="1" applyFill="1" applyBorder="1" applyAlignment="1">
      <alignment horizontal="center"/>
    </xf>
    <xf numFmtId="164" fontId="0" fillId="12" borderId="1" xfId="0" applyNumberFormat="1" applyFill="1" applyBorder="1"/>
    <xf numFmtId="20" fontId="0" fillId="12" borderId="1" xfId="0" applyNumberFormat="1" applyFill="1" applyBorder="1"/>
    <xf numFmtId="165" fontId="0" fillId="12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165" fontId="1" fillId="12" borderId="1" xfId="0" applyNumberFormat="1" applyFont="1" applyFill="1" applyBorder="1" applyAlignment="1">
      <alignment horizontal="center"/>
    </xf>
    <xf numFmtId="167" fontId="0" fillId="12" borderId="1" xfId="0" applyNumberFormat="1" applyFill="1" applyBorder="1" applyAlignment="1">
      <alignment horizontal="center" vertical="center"/>
    </xf>
    <xf numFmtId="167" fontId="0" fillId="12" borderId="1" xfId="0" applyNumberFormat="1" applyFill="1" applyBorder="1" applyAlignment="1">
      <alignment horizontal="center"/>
    </xf>
    <xf numFmtId="164" fontId="0" fillId="12" borderId="5" xfId="0" applyNumberFormat="1" applyFill="1" applyBorder="1"/>
    <xf numFmtId="20" fontId="0" fillId="12" borderId="5" xfId="0" applyNumberFormat="1" applyFill="1" applyBorder="1"/>
    <xf numFmtId="165" fontId="0" fillId="12" borderId="2" xfId="0" applyNumberFormat="1" applyFill="1" applyBorder="1"/>
    <xf numFmtId="165" fontId="0" fillId="12" borderId="6" xfId="0" applyNumberFormat="1" applyFill="1" applyBorder="1"/>
    <xf numFmtId="0" fontId="4" fillId="0" borderId="1" xfId="0" applyFont="1" applyFill="1" applyBorder="1" applyAlignment="1">
      <alignment horizontal="center"/>
    </xf>
    <xf numFmtId="20" fontId="5" fillId="0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64" fontId="5" fillId="11" borderId="1" xfId="0" applyNumberFormat="1" applyFont="1" applyFill="1" applyBorder="1"/>
    <xf numFmtId="20" fontId="5" fillId="11" borderId="1" xfId="0" applyNumberFormat="1" applyFont="1" applyFill="1" applyBorder="1"/>
    <xf numFmtId="165" fontId="5" fillId="11" borderId="1" xfId="0" applyNumberFormat="1" applyFont="1" applyFill="1" applyBorder="1"/>
    <xf numFmtId="20" fontId="0" fillId="0" borderId="1" xfId="0" applyNumberFormat="1" applyFill="1" applyBorder="1" applyAlignment="1">
      <alignment horizontal="center"/>
    </xf>
    <xf numFmtId="20" fontId="0" fillId="0" borderId="1" xfId="0" applyNumberFormat="1" applyFill="1" applyBorder="1" applyAlignment="1">
      <alignment horizontal="center" vertical="center"/>
    </xf>
    <xf numFmtId="0" fontId="0" fillId="10" borderId="0" xfId="0" applyFill="1"/>
    <xf numFmtId="0" fontId="0" fillId="0" borderId="11" xfId="0" applyBorder="1" applyAlignment="1">
      <alignment horizontal="left"/>
    </xf>
    <xf numFmtId="14" fontId="0" fillId="0" borderId="12" xfId="0" applyNumberFormat="1" applyBorder="1"/>
    <xf numFmtId="14" fontId="0" fillId="0" borderId="14" xfId="0" applyNumberFormat="1" applyBorder="1"/>
    <xf numFmtId="14" fontId="0" fillId="0" borderId="16" xfId="0" applyNumberFormat="1" applyBorder="1"/>
    <xf numFmtId="14" fontId="0" fillId="0" borderId="18" xfId="0" applyNumberFormat="1" applyBorder="1"/>
    <xf numFmtId="14" fontId="0" fillId="0" borderId="19" xfId="0" applyNumberFormat="1" applyBorder="1"/>
    <xf numFmtId="14" fontId="0" fillId="0" borderId="17" xfId="0" applyNumberFormat="1" applyBorder="1" applyAlignment="1">
      <alignment horizontal="right"/>
    </xf>
  </cellXfs>
  <cellStyles count="1">
    <cellStyle name="Standard" xfId="0" builtinId="0"/>
  </cellStyles>
  <dxfs count="25"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opLeftCell="A4" workbookViewId="0">
      <selection activeCell="E10" sqref="E10"/>
    </sheetView>
  </sheetViews>
  <sheetFormatPr defaultColWidth="10.7109375" defaultRowHeight="15"/>
  <cols>
    <col min="1" max="1" width="12.85546875" bestFit="1" customWidth="1"/>
    <col min="7" max="7" width="9.7109375" bestFit="1" customWidth="1"/>
    <col min="8" max="8" width="11" bestFit="1" customWidth="1"/>
    <col min="9" max="9" width="13.7109375" bestFit="1" customWidth="1"/>
    <col min="10" max="10" width="13.7109375" customWidth="1"/>
    <col min="11" max="11" width="20.140625" bestFit="1" customWidth="1"/>
  </cols>
  <sheetData>
    <row r="1" spans="1:12">
      <c r="A1" t="s">
        <v>0</v>
      </c>
      <c r="B1" s="1">
        <v>0.95833333333333337</v>
      </c>
      <c r="C1" s="1">
        <v>0.25</v>
      </c>
      <c r="D1" s="4"/>
      <c r="G1" s="12"/>
      <c r="I1" s="4"/>
      <c r="J1" s="4"/>
      <c r="K1" s="13"/>
    </row>
    <row r="2" spans="1:12">
      <c r="A2" t="s">
        <v>1</v>
      </c>
      <c r="B2" s="1">
        <v>0.25</v>
      </c>
      <c r="C2" s="1">
        <v>0.95833333333333337</v>
      </c>
      <c r="G2" s="12"/>
      <c r="I2" s="4"/>
      <c r="J2" s="4"/>
      <c r="K2" s="13"/>
    </row>
    <row r="3" spans="1:12" ht="15.75" thickBot="1">
      <c r="C3" s="157"/>
      <c r="G3" s="12"/>
      <c r="I3" s="4"/>
      <c r="J3" s="4"/>
      <c r="K3" s="13"/>
    </row>
    <row r="4" spans="1:12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23" t="s">
        <v>10</v>
      </c>
      <c r="J4" s="69" t="s">
        <v>11</v>
      </c>
      <c r="K4" s="69" t="s">
        <v>12</v>
      </c>
      <c r="L4" s="71" t="s">
        <v>13</v>
      </c>
    </row>
    <row r="5" spans="1:12">
      <c r="A5" s="35">
        <v>44927</v>
      </c>
      <c r="B5" s="98"/>
      <c r="C5" s="98"/>
      <c r="D5" s="99" t="str">
        <f t="shared" ref="D5:D35" si="0">IF(B5="","",MOD(C5-B5,1))</f>
        <v/>
      </c>
      <c r="E5" s="98" t="str">
        <f>IF(B5="","",MAX(,MIN(C$1+(B$1&gt;C$1),$C5+($B5&gt;$C5))-MAX(B$1,$B5))+MAX(,(MIN(C$1,$C5+($B5&gt;$C5))-$B5)*(B$1&gt;C$1))+MAX(,MIN(C$1+(B$1&gt;C$1),$C5+0)-B$1)*($B5&gt;$C5))</f>
        <v/>
      </c>
      <c r="F5" s="98" t="str">
        <f t="shared" ref="F5:F35" si="1">IF(B5="","",MAX(,MIN(C$2+(B$2&gt;C$2),$C5+($B5&gt;$C5))-MAX(B$2,$B5))+MAX(,(MIN(C$2,$C5+($B5&gt;$C5))-$B5)*(B$2&gt;C$2))+MAX(,MIN(C$2+(B$2&gt;C$2),$C5+0)-B$2)*($B5&gt;$C5))</f>
        <v/>
      </c>
      <c r="G5" s="100" t="str">
        <f>IF(D5="","",(D5*24)*Feiertage!$C$19)</f>
        <v/>
      </c>
      <c r="H5" s="59"/>
      <c r="I5" s="37" t="str">
        <f>IF(B5="","",LOOKUP(D5*28,{0,8},{0,14}))</f>
        <v/>
      </c>
      <c r="J5" s="130"/>
      <c r="K5" s="101"/>
      <c r="L5" s="74">
        <f>WEEKNUM(A5,2)</f>
        <v>1</v>
      </c>
    </row>
    <row r="6" spans="1:12">
      <c r="A6" s="158">
        <v>44928</v>
      </c>
      <c r="B6" s="159"/>
      <c r="C6" s="159"/>
      <c r="D6" s="184" t="str">
        <f t="shared" si="0"/>
        <v/>
      </c>
      <c r="E6" s="185" t="str">
        <f>IF(B6="","",MAX(,MIN(C$1+(B$1&gt;C$1),$C6+($B6&gt;$C6))-MAX(B$1,$B6))+MAX(,(MIN(C$1,$C6+($B6&gt;$C6))-$B6)*(B$1&gt;C$1))+MAX(,MIN(C$1+(B$1&gt;C$1),$C6+0)-B$1)*($B6&gt;$C6))</f>
        <v/>
      </c>
      <c r="F6" s="185" t="str">
        <f t="shared" si="1"/>
        <v/>
      </c>
      <c r="G6" s="183" t="str">
        <f>IF(D6="","",(D6*24)*Feiertage!$C$19)</f>
        <v/>
      </c>
      <c r="H6" s="166"/>
      <c r="I6" s="174" t="str">
        <f>IF(B6="","",LOOKUP(D6*28,{0,8},{0,14}))</f>
        <v/>
      </c>
      <c r="J6" s="194"/>
      <c r="K6" s="175" t="str">
        <f t="shared" ref="K6:K35" si="2">IF(I6="","",G6+I6)</f>
        <v/>
      </c>
      <c r="L6" s="165"/>
    </row>
    <row r="7" spans="1:12">
      <c r="A7" s="158">
        <v>44929</v>
      </c>
      <c r="B7" s="19"/>
      <c r="C7" s="19"/>
      <c r="D7" s="184" t="str">
        <f t="shared" si="0"/>
        <v/>
      </c>
      <c r="E7" s="185" t="str">
        <f t="shared" ref="E7:E35" si="3">IF(B7="","",MAX(,MIN(C$1+(B$1&gt;C$1),$C7+($B7&gt;$C7))-MAX(B$1,$B7))+MAX(,(MIN(C$1,$C7+($B7&gt;$C7))-$B7)*(B$1&gt;C$1))+MAX(,MIN(C$1+(B$1&gt;C$1),$C7+0)-B$1)*($B7&gt;$C7))</f>
        <v/>
      </c>
      <c r="F7" s="185" t="str">
        <f t="shared" si="1"/>
        <v/>
      </c>
      <c r="G7" s="183" t="str">
        <f>IF(D7="","",(D7*24)*Feiertage!$C$19)</f>
        <v/>
      </c>
      <c r="H7" s="17"/>
      <c r="I7" s="174" t="str">
        <f>IF(B7="","",LOOKUP(D7*28,{0,8},{0,14}))</f>
        <v/>
      </c>
      <c r="J7" s="194"/>
      <c r="K7" s="175" t="str">
        <f t="shared" si="2"/>
        <v/>
      </c>
      <c r="L7" s="75"/>
    </row>
    <row r="8" spans="1:12">
      <c r="A8" s="158">
        <v>44930</v>
      </c>
      <c r="B8" s="19"/>
      <c r="C8" s="19"/>
      <c r="D8" s="184" t="str">
        <f t="shared" si="0"/>
        <v/>
      </c>
      <c r="E8" s="185" t="str">
        <f t="shared" si="3"/>
        <v/>
      </c>
      <c r="F8" s="185" t="str">
        <f t="shared" si="1"/>
        <v/>
      </c>
      <c r="G8" s="183" t="str">
        <f>IF(D8="","",(D8*24)*Feiertage!$C$19)</f>
        <v/>
      </c>
      <c r="H8" s="17"/>
      <c r="I8" s="174" t="str">
        <f>IF(B8="","",LOOKUP(D8*28,{0,8},{0,14}))</f>
        <v/>
      </c>
      <c r="J8" s="194"/>
      <c r="K8" s="175" t="str">
        <f t="shared" si="2"/>
        <v/>
      </c>
      <c r="L8" s="75"/>
    </row>
    <row r="9" spans="1:12">
      <c r="A9" s="158">
        <v>44931</v>
      </c>
      <c r="B9" s="19"/>
      <c r="C9" s="19"/>
      <c r="D9" s="184" t="str">
        <f t="shared" si="0"/>
        <v/>
      </c>
      <c r="E9" s="185" t="str">
        <f t="shared" si="3"/>
        <v/>
      </c>
      <c r="F9" s="185" t="str">
        <f t="shared" si="1"/>
        <v/>
      </c>
      <c r="G9" s="183" t="str">
        <f>IF(D9="","",(D9*24)*Feiertage!$C$19)</f>
        <v/>
      </c>
      <c r="H9" s="17"/>
      <c r="I9" s="174" t="str">
        <f>IF(B9="","",LOOKUP(D9*28,{0,8},{0,14}))</f>
        <v/>
      </c>
      <c r="J9" s="194"/>
      <c r="K9" s="175" t="str">
        <f t="shared" si="2"/>
        <v/>
      </c>
      <c r="L9" s="75"/>
    </row>
    <row r="10" spans="1:12">
      <c r="A10" s="158">
        <v>44932</v>
      </c>
      <c r="B10" s="19"/>
      <c r="C10" s="19"/>
      <c r="D10" s="184" t="str">
        <f t="shared" si="0"/>
        <v/>
      </c>
      <c r="E10" s="185" t="str">
        <f t="shared" si="3"/>
        <v/>
      </c>
      <c r="F10" s="185" t="str">
        <f t="shared" si="1"/>
        <v/>
      </c>
      <c r="G10" s="183" t="str">
        <f>IF(D10="","",(D10*24)*Feiertage!$C$19)</f>
        <v/>
      </c>
      <c r="H10" s="17"/>
      <c r="I10" s="174" t="str">
        <f>IF(B10="","",LOOKUP(D10*28,{0,8},{0,14}))</f>
        <v/>
      </c>
      <c r="J10" s="194"/>
      <c r="K10" s="175" t="str">
        <f t="shared" si="2"/>
        <v/>
      </c>
      <c r="L10" s="77">
        <f t="shared" ref="L10:L31" si="4">WEEKNUM(A10,2)</f>
        <v>2</v>
      </c>
    </row>
    <row r="11" spans="1:12">
      <c r="A11" s="35">
        <v>44933</v>
      </c>
      <c r="B11" s="49"/>
      <c r="C11" s="49"/>
      <c r="D11" s="50" t="str">
        <f t="shared" si="0"/>
        <v/>
      </c>
      <c r="E11" s="49" t="str">
        <f t="shared" si="3"/>
        <v/>
      </c>
      <c r="F11" s="49" t="str">
        <f t="shared" si="1"/>
        <v/>
      </c>
      <c r="G11" s="51" t="str">
        <f>IF(D11="","",(D11*24)*Feiertage!$C$19)</f>
        <v/>
      </c>
      <c r="H11" s="52"/>
      <c r="I11" s="53" t="str">
        <f>IF(B11="","",LOOKUP(D11*28,{0,8},{0,14}))</f>
        <v/>
      </c>
      <c r="J11" s="131"/>
      <c r="K11" s="70" t="str">
        <f t="shared" si="2"/>
        <v/>
      </c>
      <c r="L11" s="76"/>
    </row>
    <row r="12" spans="1:12">
      <c r="A12" s="35">
        <v>44934</v>
      </c>
      <c r="B12" s="49"/>
      <c r="C12" s="49"/>
      <c r="D12" s="50" t="str">
        <f t="shared" si="0"/>
        <v/>
      </c>
      <c r="E12" s="49" t="str">
        <f t="shared" si="3"/>
        <v/>
      </c>
      <c r="F12" s="49" t="str">
        <f t="shared" si="1"/>
        <v/>
      </c>
      <c r="G12" s="51" t="str">
        <f>IF(D12="","",(D12*24)*Feiertage!$C$19)</f>
        <v/>
      </c>
      <c r="H12" s="52"/>
      <c r="I12" s="53"/>
      <c r="J12" s="131"/>
      <c r="K12" s="70" t="str">
        <f t="shared" si="2"/>
        <v/>
      </c>
      <c r="L12" s="76"/>
    </row>
    <row r="13" spans="1:12">
      <c r="A13" s="158">
        <v>44935</v>
      </c>
      <c r="B13" s="159"/>
      <c r="C13" s="159"/>
      <c r="D13" s="184" t="str">
        <f t="shared" si="0"/>
        <v/>
      </c>
      <c r="E13" s="185" t="str">
        <f t="shared" si="3"/>
        <v/>
      </c>
      <c r="F13" s="185" t="str">
        <f t="shared" si="1"/>
        <v/>
      </c>
      <c r="G13" s="183" t="str">
        <f>IF(D13="","",(D13*24)*Feiertage!$C$19)</f>
        <v/>
      </c>
      <c r="H13" s="166"/>
      <c r="I13" s="174" t="str">
        <f>IF(B13="","",LOOKUP(D13*28,{0,8},{0,14}))</f>
        <v/>
      </c>
      <c r="J13" s="194"/>
      <c r="K13" s="175" t="str">
        <f t="shared" si="2"/>
        <v/>
      </c>
      <c r="L13" s="165"/>
    </row>
    <row r="14" spans="1:12">
      <c r="A14" s="158">
        <v>44936</v>
      </c>
      <c r="B14" s="19"/>
      <c r="C14" s="19"/>
      <c r="D14" s="184" t="str">
        <f t="shared" si="0"/>
        <v/>
      </c>
      <c r="E14" s="185" t="str">
        <f t="shared" si="3"/>
        <v/>
      </c>
      <c r="F14" s="185" t="str">
        <f t="shared" si="1"/>
        <v/>
      </c>
      <c r="G14" s="183" t="str">
        <f>IF(D14="","",(D14*24)*Feiertage!$C$19)</f>
        <v/>
      </c>
      <c r="H14" s="17"/>
      <c r="I14" s="174" t="str">
        <f>IF(B14="","",LOOKUP(D14*28,{0,8},{0,14}))</f>
        <v/>
      </c>
      <c r="J14" s="194"/>
      <c r="K14" s="175" t="str">
        <f t="shared" si="2"/>
        <v/>
      </c>
      <c r="L14" s="75"/>
    </row>
    <row r="15" spans="1:12">
      <c r="A15" s="158">
        <v>44937</v>
      </c>
      <c r="B15" s="19"/>
      <c r="C15" s="19"/>
      <c r="D15" s="184" t="str">
        <f t="shared" si="0"/>
        <v/>
      </c>
      <c r="E15" s="185" t="str">
        <f t="shared" si="3"/>
        <v/>
      </c>
      <c r="F15" s="185" t="str">
        <f t="shared" si="1"/>
        <v/>
      </c>
      <c r="G15" s="183" t="str">
        <f>IF(D15="","",(D15*24)*Feiertage!$C$19)</f>
        <v/>
      </c>
      <c r="H15" s="17"/>
      <c r="I15" s="174" t="str">
        <f>IF(B15="","",LOOKUP(D15*28,{0,8},{0,14}))</f>
        <v/>
      </c>
      <c r="J15" s="194"/>
      <c r="K15" s="175" t="str">
        <f t="shared" si="2"/>
        <v/>
      </c>
      <c r="L15" s="75"/>
    </row>
    <row r="16" spans="1:12">
      <c r="A16" s="158">
        <v>44938</v>
      </c>
      <c r="B16" s="19"/>
      <c r="C16" s="19"/>
      <c r="D16" s="184" t="str">
        <f t="shared" si="0"/>
        <v/>
      </c>
      <c r="E16" s="185" t="str">
        <f t="shared" si="3"/>
        <v/>
      </c>
      <c r="F16" s="185" t="str">
        <f t="shared" si="1"/>
        <v/>
      </c>
      <c r="G16" s="183" t="str">
        <f>IF(D16="","",(D16*24)*Feiertage!$C$19)</f>
        <v/>
      </c>
      <c r="H16" s="17"/>
      <c r="I16" s="174" t="str">
        <f>IF(B16="","",LOOKUP(D16*28,{0,8},{0,14}))</f>
        <v/>
      </c>
      <c r="J16" s="194"/>
      <c r="K16" s="175" t="str">
        <f t="shared" si="2"/>
        <v/>
      </c>
      <c r="L16" s="75"/>
    </row>
    <row r="17" spans="1:12">
      <c r="A17" s="158">
        <v>44939</v>
      </c>
      <c r="B17" s="19"/>
      <c r="C17" s="19"/>
      <c r="D17" s="184" t="str">
        <f t="shared" si="0"/>
        <v/>
      </c>
      <c r="E17" s="185" t="str">
        <f t="shared" si="3"/>
        <v/>
      </c>
      <c r="F17" s="185" t="str">
        <f t="shared" si="1"/>
        <v/>
      </c>
      <c r="G17" s="183" t="str">
        <f>IF(D17="","",(D17*24)*Feiertage!$C$19)</f>
        <v/>
      </c>
      <c r="H17" s="17"/>
      <c r="I17" s="174" t="str">
        <f>IF(B17="","",LOOKUP(D17*28,{0,8},{0,14}))</f>
        <v/>
      </c>
      <c r="J17" s="194"/>
      <c r="K17" s="175" t="str">
        <f t="shared" si="2"/>
        <v/>
      </c>
      <c r="L17" s="75">
        <f t="shared" si="4"/>
        <v>3</v>
      </c>
    </row>
    <row r="18" spans="1:12">
      <c r="A18" s="35">
        <v>44940</v>
      </c>
      <c r="B18" s="102"/>
      <c r="C18" s="49"/>
      <c r="D18" s="56" t="str">
        <f t="shared" si="0"/>
        <v/>
      </c>
      <c r="E18" s="56" t="str">
        <f t="shared" si="3"/>
        <v/>
      </c>
      <c r="F18" s="56" t="str">
        <f t="shared" si="1"/>
        <v/>
      </c>
      <c r="G18" s="51" t="str">
        <f>IF(D18="","",(D18*24)*Feiertage!$C$19)</f>
        <v/>
      </c>
      <c r="H18" s="52"/>
      <c r="I18" s="53" t="str">
        <f>IF(B18="","",LOOKUP(D18*28,{0,8},{0,14}))</f>
        <v/>
      </c>
      <c r="J18" s="131"/>
      <c r="K18" s="70" t="str">
        <f t="shared" si="2"/>
        <v/>
      </c>
      <c r="L18" s="76"/>
    </row>
    <row r="19" spans="1:12">
      <c r="A19" s="35">
        <v>44941</v>
      </c>
      <c r="B19" s="49"/>
      <c r="C19" s="49"/>
      <c r="D19" s="50" t="str">
        <f t="shared" si="0"/>
        <v/>
      </c>
      <c r="E19" s="49" t="str">
        <f t="shared" si="3"/>
        <v/>
      </c>
      <c r="F19" s="49" t="str">
        <f t="shared" si="1"/>
        <v/>
      </c>
      <c r="G19" s="51" t="str">
        <f>IF(D19="","",(D19*24)*Feiertage!$C$19)</f>
        <v/>
      </c>
      <c r="H19" s="52"/>
      <c r="I19" s="53" t="str">
        <f>IF(B19="","",LOOKUP(D19*28,{0,8},{0,14}))</f>
        <v/>
      </c>
      <c r="J19" s="131"/>
      <c r="K19" s="70" t="str">
        <f t="shared" si="2"/>
        <v/>
      </c>
      <c r="L19" s="76"/>
    </row>
    <row r="20" spans="1:12">
      <c r="A20" s="158">
        <v>44942</v>
      </c>
      <c r="B20" s="159"/>
      <c r="C20" s="159"/>
      <c r="D20" s="184" t="str">
        <f t="shared" si="0"/>
        <v/>
      </c>
      <c r="E20" s="185" t="str">
        <f t="shared" si="3"/>
        <v/>
      </c>
      <c r="F20" s="185" t="str">
        <f t="shared" si="1"/>
        <v/>
      </c>
      <c r="G20" s="183" t="str">
        <f>IF(D20="","",(D20*24)*Feiertage!$C$19)</f>
        <v/>
      </c>
      <c r="H20" s="166"/>
      <c r="I20" s="174" t="str">
        <f>IF(B20="","",LOOKUP(D20*28,{0,8},{0,14}))</f>
        <v/>
      </c>
      <c r="J20" s="194"/>
      <c r="K20" s="175" t="str">
        <f t="shared" si="2"/>
        <v/>
      </c>
      <c r="L20" s="165"/>
    </row>
    <row r="21" spans="1:12">
      <c r="A21" s="158">
        <v>44943</v>
      </c>
      <c r="B21" s="19"/>
      <c r="C21" s="19"/>
      <c r="D21" s="184" t="str">
        <f t="shared" si="0"/>
        <v/>
      </c>
      <c r="E21" s="185" t="str">
        <f t="shared" si="3"/>
        <v/>
      </c>
      <c r="F21" s="185" t="str">
        <f t="shared" si="1"/>
        <v/>
      </c>
      <c r="G21" s="183" t="str">
        <f>IF(D21="","",(D21*24)*Feiertage!$C$19)</f>
        <v/>
      </c>
      <c r="H21" s="17"/>
      <c r="I21" s="174" t="str">
        <f>IF(B21="","",LOOKUP(D21*28,{0,8},{0,14}))</f>
        <v/>
      </c>
      <c r="J21" s="194"/>
      <c r="K21" s="175" t="str">
        <f t="shared" si="2"/>
        <v/>
      </c>
      <c r="L21" s="75"/>
    </row>
    <row r="22" spans="1:12">
      <c r="A22" s="158">
        <v>44944</v>
      </c>
      <c r="B22" s="19"/>
      <c r="C22" s="19"/>
      <c r="D22" s="184" t="str">
        <f t="shared" si="0"/>
        <v/>
      </c>
      <c r="E22" s="185" t="str">
        <f t="shared" si="3"/>
        <v/>
      </c>
      <c r="F22" s="185" t="str">
        <f t="shared" si="1"/>
        <v/>
      </c>
      <c r="G22" s="183" t="str">
        <f>IF(D22="","",(D22*24)*Feiertage!$C$19)</f>
        <v/>
      </c>
      <c r="H22" s="17"/>
      <c r="I22" s="174" t="str">
        <f>IF(B22="","",LOOKUP(D22*28,{0,8},{0,14}))</f>
        <v/>
      </c>
      <c r="J22" s="194"/>
      <c r="K22" s="175" t="str">
        <f t="shared" si="2"/>
        <v/>
      </c>
      <c r="L22" s="75"/>
    </row>
    <row r="23" spans="1:12">
      <c r="A23" s="158">
        <v>44945</v>
      </c>
      <c r="B23" s="19"/>
      <c r="C23" s="19"/>
      <c r="D23" s="184" t="str">
        <f t="shared" si="0"/>
        <v/>
      </c>
      <c r="E23" s="185" t="str">
        <f t="shared" si="3"/>
        <v/>
      </c>
      <c r="F23" s="185" t="str">
        <f t="shared" si="1"/>
        <v/>
      </c>
      <c r="G23" s="183" t="str">
        <f>IF(D23="","",(D23*24)*Feiertage!$C$19)</f>
        <v/>
      </c>
      <c r="H23" s="17"/>
      <c r="I23" s="174" t="str">
        <f>IF(B23="","",LOOKUP(D23*28,{0,8},{0,14}))</f>
        <v/>
      </c>
      <c r="J23" s="194"/>
      <c r="K23" s="175" t="str">
        <f t="shared" si="2"/>
        <v/>
      </c>
      <c r="L23" s="75"/>
    </row>
    <row r="24" spans="1:12">
      <c r="A24" s="158">
        <v>44946</v>
      </c>
      <c r="B24" s="19"/>
      <c r="C24" s="19"/>
      <c r="D24" s="184" t="str">
        <f t="shared" si="0"/>
        <v/>
      </c>
      <c r="E24" s="185" t="str">
        <f t="shared" si="3"/>
        <v/>
      </c>
      <c r="F24" s="185" t="str">
        <f t="shared" si="1"/>
        <v/>
      </c>
      <c r="G24" s="183" t="str">
        <f>IF(D24="","",(D24*24)*Feiertage!$C$19)</f>
        <v/>
      </c>
      <c r="H24" s="17"/>
      <c r="I24" s="174" t="str">
        <f>IF(B24="","",LOOKUP(D24*28,{0,8},{0,14}))</f>
        <v/>
      </c>
      <c r="J24" s="194"/>
      <c r="K24" s="175" t="str">
        <f t="shared" si="2"/>
        <v/>
      </c>
      <c r="L24" s="77">
        <f t="shared" si="4"/>
        <v>4</v>
      </c>
    </row>
    <row r="25" spans="1:12">
      <c r="A25" s="35">
        <v>44947</v>
      </c>
      <c r="B25" s="49"/>
      <c r="C25" s="49"/>
      <c r="D25" s="50" t="str">
        <f t="shared" si="0"/>
        <v/>
      </c>
      <c r="E25" s="49" t="str">
        <f t="shared" si="3"/>
        <v/>
      </c>
      <c r="F25" s="49" t="str">
        <f t="shared" si="1"/>
        <v/>
      </c>
      <c r="G25" s="51" t="str">
        <f>IF(D25="","",(D25*24)*Feiertage!$C$19)</f>
        <v/>
      </c>
      <c r="H25" s="52"/>
      <c r="I25" s="53" t="str">
        <f>IF(B25="","",LOOKUP(D25*28,{0,8},{0,14}))</f>
        <v/>
      </c>
      <c r="J25" s="131"/>
      <c r="K25" s="70" t="str">
        <f t="shared" si="2"/>
        <v/>
      </c>
      <c r="L25" s="76"/>
    </row>
    <row r="26" spans="1:12">
      <c r="A26" s="35">
        <v>44948</v>
      </c>
      <c r="B26" s="49"/>
      <c r="C26" s="49"/>
      <c r="D26" s="56" t="str">
        <f t="shared" si="0"/>
        <v/>
      </c>
      <c r="E26" s="56" t="str">
        <f t="shared" si="3"/>
        <v/>
      </c>
      <c r="F26" s="56" t="str">
        <f t="shared" si="1"/>
        <v/>
      </c>
      <c r="G26" s="51" t="str">
        <f>IF(D26="","",(D26*24)*Feiertage!$C$19)</f>
        <v/>
      </c>
      <c r="H26" s="52"/>
      <c r="I26" s="53" t="str">
        <f>IF(B26="","",LOOKUP(D26*28,{0,8},{0,14}))</f>
        <v/>
      </c>
      <c r="J26" s="131"/>
      <c r="K26" s="70" t="str">
        <f t="shared" si="2"/>
        <v/>
      </c>
      <c r="L26" s="76"/>
    </row>
    <row r="27" spans="1:12">
      <c r="A27" s="158">
        <v>44949</v>
      </c>
      <c r="B27" s="159"/>
      <c r="C27" s="159"/>
      <c r="D27" s="184" t="str">
        <f t="shared" si="0"/>
        <v/>
      </c>
      <c r="E27" s="185" t="str">
        <f t="shared" si="3"/>
        <v/>
      </c>
      <c r="F27" s="185" t="str">
        <f t="shared" si="1"/>
        <v/>
      </c>
      <c r="G27" s="183" t="str">
        <f>IF(D27="","",(D27*24)*Feiertage!$C$19)</f>
        <v/>
      </c>
      <c r="H27" s="166"/>
      <c r="I27" s="174" t="str">
        <f>IF(B27="","",LOOKUP(D27*28,{0,8},{0,14}))</f>
        <v/>
      </c>
      <c r="J27" s="194"/>
      <c r="K27" s="175" t="str">
        <f t="shared" si="2"/>
        <v/>
      </c>
      <c r="L27" s="165"/>
    </row>
    <row r="28" spans="1:12">
      <c r="A28" s="158">
        <v>44950</v>
      </c>
      <c r="B28" s="19"/>
      <c r="C28" s="19"/>
      <c r="D28" s="184" t="str">
        <f t="shared" si="0"/>
        <v/>
      </c>
      <c r="E28" s="185" t="str">
        <f t="shared" si="3"/>
        <v/>
      </c>
      <c r="F28" s="185" t="str">
        <f t="shared" si="1"/>
        <v/>
      </c>
      <c r="G28" s="183" t="str">
        <f>IF(D28="","",(D28*24)*Feiertage!$C$19)</f>
        <v/>
      </c>
      <c r="H28" s="17"/>
      <c r="I28" s="174" t="str">
        <f>IF(B28="","",LOOKUP(D28*28,{0,8},{0,14}))</f>
        <v/>
      </c>
      <c r="J28" s="194"/>
      <c r="K28" s="175" t="str">
        <f t="shared" si="2"/>
        <v/>
      </c>
      <c r="L28" s="75"/>
    </row>
    <row r="29" spans="1:12">
      <c r="A29" s="158">
        <v>44951</v>
      </c>
      <c r="B29" s="27"/>
      <c r="C29" s="26"/>
      <c r="D29" s="184" t="str">
        <f t="shared" si="0"/>
        <v/>
      </c>
      <c r="E29" s="184" t="str">
        <f t="shared" si="3"/>
        <v/>
      </c>
      <c r="F29" s="184" t="str">
        <f t="shared" si="1"/>
        <v/>
      </c>
      <c r="G29" s="183" t="str">
        <f>IF(D29="","",(D29*24)*Feiertage!$C$19)</f>
        <v/>
      </c>
      <c r="H29" s="26"/>
      <c r="I29" s="174" t="str">
        <f>IF(B29="","",LOOKUP(D29*28,{0,8},{0,14}))</f>
        <v/>
      </c>
      <c r="J29" s="194"/>
      <c r="K29" s="175" t="str">
        <f t="shared" si="2"/>
        <v/>
      </c>
      <c r="L29" s="75"/>
    </row>
    <row r="30" spans="1:12">
      <c r="A30" s="158">
        <v>44952</v>
      </c>
      <c r="B30" s="27"/>
      <c r="C30" s="19"/>
      <c r="D30" s="184" t="str">
        <f t="shared" si="0"/>
        <v/>
      </c>
      <c r="E30" s="185" t="str">
        <f t="shared" si="3"/>
        <v/>
      </c>
      <c r="F30" s="185" t="str">
        <f t="shared" si="1"/>
        <v/>
      </c>
      <c r="G30" s="183" t="str">
        <f>IF(D30="","",(D30*24)*Feiertage!$C$19)</f>
        <v/>
      </c>
      <c r="H30" s="17"/>
      <c r="I30" s="174" t="str">
        <f>IF(B30="","",LOOKUP(D30*28,{0,8},{0,14}))</f>
        <v/>
      </c>
      <c r="J30" s="194"/>
      <c r="K30" s="175" t="str">
        <f t="shared" si="2"/>
        <v/>
      </c>
      <c r="L30" s="75"/>
    </row>
    <row r="31" spans="1:12">
      <c r="A31" s="158">
        <v>44953</v>
      </c>
      <c r="B31" s="28"/>
      <c r="C31" s="25"/>
      <c r="D31" s="181" t="str">
        <f t="shared" si="0"/>
        <v/>
      </c>
      <c r="E31" s="182" t="str">
        <f t="shared" si="3"/>
        <v/>
      </c>
      <c r="F31" s="182" t="str">
        <f t="shared" si="1"/>
        <v/>
      </c>
      <c r="G31" s="183" t="str">
        <f>IF(D31="","",(D31*24)*Feiertage!$C$19)</f>
        <v/>
      </c>
      <c r="H31" s="29"/>
      <c r="I31" s="174" t="str">
        <f>IF(B31="","",LOOKUP(D31*28,{0,8},{0,14}))</f>
        <v/>
      </c>
      <c r="J31" s="194"/>
      <c r="K31" s="175" t="str">
        <f t="shared" si="2"/>
        <v/>
      </c>
      <c r="L31" s="77">
        <f t="shared" si="4"/>
        <v>5</v>
      </c>
    </row>
    <row r="32" spans="1:12">
      <c r="A32" s="35">
        <v>44954</v>
      </c>
      <c r="B32" s="56"/>
      <c r="C32" s="49"/>
      <c r="D32" s="50" t="str">
        <f t="shared" si="0"/>
        <v/>
      </c>
      <c r="E32" s="49" t="str">
        <f t="shared" si="3"/>
        <v/>
      </c>
      <c r="F32" s="49" t="str">
        <f t="shared" si="1"/>
        <v/>
      </c>
      <c r="G32" s="51" t="str">
        <f>IF(D32="","",(D32*24)*Feiertage!$C$19)</f>
        <v/>
      </c>
      <c r="H32" s="52"/>
      <c r="I32" s="53" t="str">
        <f>IF(B32="","",LOOKUP(D32*28,{0,8},{0,14}))</f>
        <v/>
      </c>
      <c r="J32" s="131"/>
      <c r="K32" s="70" t="str">
        <f t="shared" si="2"/>
        <v/>
      </c>
      <c r="L32" s="76"/>
    </row>
    <row r="33" spans="1:12">
      <c r="A33" s="35">
        <v>44955</v>
      </c>
      <c r="B33" s="56"/>
      <c r="C33" s="49"/>
      <c r="D33" s="50" t="str">
        <f t="shared" si="0"/>
        <v/>
      </c>
      <c r="E33" s="49" t="str">
        <f t="shared" si="3"/>
        <v/>
      </c>
      <c r="F33" s="49" t="str">
        <f t="shared" si="1"/>
        <v/>
      </c>
      <c r="G33" s="51" t="str">
        <f>IF(D33="","",(D33*24)*Feiertage!$C$19)</f>
        <v/>
      </c>
      <c r="H33" s="52"/>
      <c r="I33" s="53" t="str">
        <f>IF(B33="","",LOOKUP(D33*28,{0,8},{0,14}))</f>
        <v/>
      </c>
      <c r="J33" s="131"/>
      <c r="K33" s="70" t="str">
        <f t="shared" si="2"/>
        <v/>
      </c>
      <c r="L33" s="76"/>
    </row>
    <row r="34" spans="1:12">
      <c r="A34" s="158">
        <v>44956</v>
      </c>
      <c r="B34" s="160"/>
      <c r="C34" s="159"/>
      <c r="D34" s="184" t="str">
        <f t="shared" si="0"/>
        <v/>
      </c>
      <c r="E34" s="185" t="str">
        <f t="shared" si="3"/>
        <v/>
      </c>
      <c r="F34" s="185" t="str">
        <f t="shared" si="1"/>
        <v/>
      </c>
      <c r="G34" s="183" t="str">
        <f>IF(D34="","",(D34*24)*Feiertage!$C$19)</f>
        <v/>
      </c>
      <c r="H34" s="163"/>
      <c r="I34" s="174" t="str">
        <f>IF(B34="","",LOOKUP(D34*28,{0,8},{0,14}))</f>
        <v/>
      </c>
      <c r="J34" s="194"/>
      <c r="K34" s="175" t="str">
        <f t="shared" si="2"/>
        <v/>
      </c>
      <c r="L34" s="165"/>
    </row>
    <row r="35" spans="1:12" ht="15.75" thickBot="1">
      <c r="A35" s="158">
        <v>44957</v>
      </c>
      <c r="B35" s="82"/>
      <c r="C35" s="137"/>
      <c r="D35" s="192" t="str">
        <f t="shared" si="0"/>
        <v/>
      </c>
      <c r="E35" s="193" t="str">
        <f t="shared" si="3"/>
        <v/>
      </c>
      <c r="F35" s="193" t="str">
        <f t="shared" si="1"/>
        <v/>
      </c>
      <c r="G35" s="183" t="str">
        <f>IF(D35="","",(D35*24)*Feiertage!$C$19)</f>
        <v/>
      </c>
      <c r="H35" s="92"/>
      <c r="I35" s="176" t="str">
        <f>IF(B35="","",LOOKUP(D35*28,{0,8},{0,14}))</f>
        <v/>
      </c>
      <c r="J35" s="195"/>
      <c r="K35" s="177" t="str">
        <f t="shared" si="2"/>
        <v/>
      </c>
      <c r="L35" s="138"/>
    </row>
    <row r="36" spans="1:12" ht="15.75" thickBot="1">
      <c r="A36" s="83" t="s">
        <v>5</v>
      </c>
      <c r="B36" s="84"/>
      <c r="C36" s="84"/>
      <c r="D36" s="85">
        <f>SUM(D5:D35)</f>
        <v>0</v>
      </c>
      <c r="E36" s="85">
        <f>SUM(E5:E35)</f>
        <v>0</v>
      </c>
      <c r="F36" s="85">
        <f>SUM(F5:F35)</f>
        <v>0</v>
      </c>
      <c r="G36" s="86">
        <f>SUM(G6:G35)</f>
        <v>0</v>
      </c>
      <c r="H36" s="87"/>
      <c r="I36" s="88">
        <f>SUM(I5:I35)</f>
        <v>0</v>
      </c>
      <c r="J36" s="88"/>
      <c r="K36" s="89">
        <f>SUM(G36+I36)</f>
        <v>0</v>
      </c>
      <c r="L36" s="90"/>
    </row>
    <row r="37" spans="1:12">
      <c r="D37" s="4"/>
    </row>
    <row r="39" spans="1:12">
      <c r="A39" s="15" t="s">
        <v>14</v>
      </c>
    </row>
    <row r="40" spans="1:12">
      <c r="A40" s="43" t="s">
        <v>15</v>
      </c>
    </row>
    <row r="41" spans="1:12">
      <c r="A41" s="42" t="s">
        <v>16</v>
      </c>
    </row>
    <row r="42" spans="1:12">
      <c r="A42" s="14" t="s">
        <v>17</v>
      </c>
    </row>
  </sheetData>
  <conditionalFormatting sqref="A5:A35">
    <cfRule type="expression" dxfId="24" priority="2">
      <formula xml:space="preserve"> WEEKDAY(A5,2) &gt; 5</formula>
    </cfRule>
  </conditionalFormatting>
  <conditionalFormatting sqref="A5:K35">
    <cfRule type="expression" dxfId="23" priority="1">
      <formula>ISNUMBER(MATCH($A5,Feiertage,0))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2"/>
  <sheetViews>
    <sheetView topLeftCell="A4" workbookViewId="0">
      <selection activeCell="G5" sqref="G5"/>
    </sheetView>
  </sheetViews>
  <sheetFormatPr defaultColWidth="10.7109375" defaultRowHeight="15"/>
  <cols>
    <col min="1" max="1" width="12.85546875" bestFit="1" customWidth="1"/>
    <col min="8" max="8" width="25.7109375" bestFit="1" customWidth="1"/>
    <col min="10" max="10" width="20.140625" bestFit="1" customWidth="1"/>
  </cols>
  <sheetData>
    <row r="1" spans="1:11">
      <c r="A1" s="10" t="s">
        <v>0</v>
      </c>
      <c r="B1" s="8">
        <v>0.91666666666666663</v>
      </c>
      <c r="C1" s="8">
        <v>0.25</v>
      </c>
      <c r="E1" s="156" t="s">
        <v>21</v>
      </c>
      <c r="F1" s="156"/>
      <c r="G1" s="156"/>
      <c r="H1" s="156"/>
    </row>
    <row r="2" spans="1:11">
      <c r="A2" s="10" t="s">
        <v>1</v>
      </c>
      <c r="B2" s="8">
        <v>0.25</v>
      </c>
      <c r="C2" s="8">
        <v>0.91666666666666663</v>
      </c>
      <c r="E2" s="156" t="s">
        <v>22</v>
      </c>
      <c r="F2" s="156"/>
      <c r="G2" s="156"/>
      <c r="H2" s="156"/>
    </row>
    <row r="4" spans="1:11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16" t="s">
        <v>12</v>
      </c>
      <c r="K4" s="16" t="s">
        <v>13</v>
      </c>
    </row>
    <row r="5" spans="1:11">
      <c r="A5" s="18">
        <v>45200</v>
      </c>
      <c r="B5" s="49"/>
      <c r="C5" s="49"/>
      <c r="D5" s="50" t="str">
        <f>IF(B5="","",MOD(C5-B5,1))</f>
        <v/>
      </c>
      <c r="E5" s="49" t="str">
        <f>IF(B5="","",MAX(,MIN(C$1+(B$1&gt;C$1),$C5+($B5&gt;$C5))-MAX(B$1,$B5))+MAX(,(MIN(C$1,$C5+($B5&gt;$C5))-$B5)*(B$1&gt;C$1))+MAX(,MIN(C$1+(B$1&gt;C$1),$C5+0)-B$1)*($B5&gt;$C5))</f>
        <v/>
      </c>
      <c r="F5" s="49" t="str">
        <f>IF(B5="","",MAX(,MIN(C$2+(B$2&gt;C$2),$C5+($B5&gt;$C5))-MAX(B$2,$B5))+MAX(,(MIN(C$2,$C5+($B5&gt;$C5))-$B5)*(B$2&gt;C$2))+MAX(,MIN(C$2+(B$2&gt;C$2),$C5+0)-B$2)*($B5&gt;$C5))</f>
        <v/>
      </c>
      <c r="G5" s="67" t="str">
        <f>IF(D5="","",(D5*24)*Feiertage!$C$19)</f>
        <v/>
      </c>
      <c r="H5" s="58"/>
      <c r="I5" s="53" t="str">
        <f>IF(B5="","",LOOKUP(D5*28,{0,8},{0,14}))</f>
        <v/>
      </c>
      <c r="J5" s="53" t="str">
        <f>IF(G5="","",G5+I5)</f>
        <v/>
      </c>
      <c r="K5" s="81">
        <f>WEEKNUM(A5,2)</f>
        <v>40</v>
      </c>
    </row>
    <row r="6" spans="1:11">
      <c r="A6" s="18">
        <v>45201</v>
      </c>
      <c r="B6" s="148"/>
      <c r="C6" s="148"/>
      <c r="D6" s="103" t="str">
        <f t="shared" ref="D6:D35" si="0">IF(B6="","",MOD(C6-B6,1))</f>
        <v/>
      </c>
      <c r="E6" s="104" t="str">
        <f>IF(B6="","",MAX(,MIN(C$1+(B$1&gt;C$1),$C6+($B6&gt;$C6))-MAX(B$1,$B6))+MAX(,(MIN(C$1,$C6+($B6&gt;$C6))-$B6)*(B$1&gt;C$1))+MAX(,MIN(C$1+(B$1&gt;C$1),$C6+0)-B$1)*($B6&gt;$C6))</f>
        <v/>
      </c>
      <c r="F6" s="104" t="str">
        <f t="shared" ref="F6:F35" si="1">IF(B6="","",MAX(,MIN(C$2+(B$2&gt;C$2),$C6+($B6&gt;$C6))-MAX(B$2,$B6))+MAX(,(MIN(C$2,$C6+($B6&gt;$C6))-$B6)*(B$2&gt;C$2))+MAX(,MIN(C$2+(B$2&gt;C$2),$C6+0)-B$2)*($B6&gt;$C6))</f>
        <v/>
      </c>
      <c r="G6" s="114" t="str">
        <f>IF(D6="","",(D6*24)*Feiertage!$C$19)</f>
        <v/>
      </c>
      <c r="H6" s="39"/>
      <c r="I6" s="108" t="str">
        <f>IF(B6="","",LOOKUP(D6*28,{0,8},{0,14}))</f>
        <v/>
      </c>
      <c r="J6" s="108" t="str">
        <f t="shared" ref="J6:J35" si="2">IF(G6="","",G6+I6)</f>
        <v/>
      </c>
      <c r="K6" s="149"/>
    </row>
    <row r="7" spans="1:11">
      <c r="A7" s="18">
        <v>45202</v>
      </c>
      <c r="B7" s="19"/>
      <c r="C7" s="19"/>
      <c r="D7" s="103" t="str">
        <f t="shared" si="0"/>
        <v/>
      </c>
      <c r="E7" s="104" t="str">
        <f t="shared" ref="E6:E35" si="3">IF(B7="","",MAX(,MIN(C$1+(B$1&gt;C$1),$C7+($B7&gt;$C7))-MAX(B$1,$B7))+MAX(,(MIN(C$1,$C7+($B7&gt;$C7))-$B7)*(B$1&gt;C$1))+MAX(,MIN(C$1+(B$1&gt;C$1),$C7+0)-B$1)*($B7&gt;$C7))</f>
        <v/>
      </c>
      <c r="F7" s="104" t="str">
        <f t="shared" si="1"/>
        <v/>
      </c>
      <c r="G7" s="66" t="str">
        <f>IF(D7="","",(D7*24)*Feiertage!$C$19)</f>
        <v/>
      </c>
      <c r="H7" s="22" t="s">
        <v>23</v>
      </c>
      <c r="I7" s="108" t="str">
        <f>IF(B7="","",LOOKUP(D7*28,{0,8},{0,14}))</f>
        <v/>
      </c>
      <c r="J7" s="37" t="str">
        <f t="shared" si="2"/>
        <v/>
      </c>
      <c r="K7" s="36"/>
    </row>
    <row r="8" spans="1:11">
      <c r="A8" s="18">
        <v>45203</v>
      </c>
      <c r="B8" s="19"/>
      <c r="C8" s="19"/>
      <c r="D8" s="103" t="str">
        <f t="shared" si="0"/>
        <v/>
      </c>
      <c r="E8" s="104" t="str">
        <f t="shared" si="3"/>
        <v/>
      </c>
      <c r="F8" s="104" t="str">
        <f t="shared" si="1"/>
        <v/>
      </c>
      <c r="G8" s="114" t="str">
        <f>IF(D8="","",(D8*24)*Feiertage!$C$19)</f>
        <v/>
      </c>
      <c r="H8" s="22"/>
      <c r="I8" s="108"/>
      <c r="J8" s="108" t="str">
        <f t="shared" si="2"/>
        <v/>
      </c>
      <c r="K8" s="17"/>
    </row>
    <row r="9" spans="1:11">
      <c r="A9" s="18">
        <v>45204</v>
      </c>
      <c r="B9" s="19"/>
      <c r="C9" s="19"/>
      <c r="D9" s="103" t="str">
        <f t="shared" si="0"/>
        <v/>
      </c>
      <c r="E9" s="104" t="str">
        <f t="shared" si="3"/>
        <v/>
      </c>
      <c r="F9" s="104" t="str">
        <f t="shared" si="1"/>
        <v/>
      </c>
      <c r="G9" s="114" t="str">
        <f>IF(D9="","",(D9*24)*Feiertage!$C$19)</f>
        <v/>
      </c>
      <c r="H9" s="22"/>
      <c r="I9" s="108" t="str">
        <f>IF(B9="","",LOOKUP(D9*28,{0,8},{0,14}))</f>
        <v/>
      </c>
      <c r="J9" s="108" t="str">
        <f t="shared" si="2"/>
        <v/>
      </c>
      <c r="K9" s="81">
        <f t="shared" ref="K9:K30" si="4">WEEKNUM(A9,2)</f>
        <v>41</v>
      </c>
    </row>
    <row r="10" spans="1:11">
      <c r="A10" s="18">
        <v>45205</v>
      </c>
      <c r="B10" s="19"/>
      <c r="C10" s="19"/>
      <c r="D10" s="103" t="str">
        <f t="shared" si="0"/>
        <v/>
      </c>
      <c r="E10" s="104" t="str">
        <f t="shared" si="3"/>
        <v/>
      </c>
      <c r="F10" s="104" t="str">
        <f t="shared" si="1"/>
        <v/>
      </c>
      <c r="G10" s="114" t="str">
        <f>IF(D10="","",(D10*24)*Feiertage!$C$19)</f>
        <v/>
      </c>
      <c r="H10" s="22"/>
      <c r="I10" s="108" t="str">
        <f>IF(B10="","",LOOKUP(D10*28,{0,8},{0,14}))</f>
        <v/>
      </c>
      <c r="J10" s="108" t="str">
        <f t="shared" si="2"/>
        <v/>
      </c>
      <c r="K10" s="17"/>
    </row>
    <row r="11" spans="1:11">
      <c r="A11" s="18">
        <v>45206</v>
      </c>
      <c r="B11" s="159"/>
      <c r="C11" s="159"/>
      <c r="D11" s="103" t="str">
        <f t="shared" si="0"/>
        <v/>
      </c>
      <c r="E11" s="104" t="str">
        <f t="shared" si="3"/>
        <v/>
      </c>
      <c r="F11" s="104" t="str">
        <f t="shared" si="1"/>
        <v/>
      </c>
      <c r="G11" s="114" t="str">
        <f>IF(D11="","",(D11*24)*Feiertage!$C$19)</f>
        <v/>
      </c>
      <c r="H11" s="179"/>
      <c r="I11" s="108" t="str">
        <f>IF(B11="","",LOOKUP(D11*28,{0,8},{0,14}))</f>
        <v/>
      </c>
      <c r="J11" s="108" t="str">
        <f t="shared" si="2"/>
        <v/>
      </c>
      <c r="K11" s="166"/>
    </row>
    <row r="12" spans="1:11">
      <c r="A12" s="18">
        <v>45207</v>
      </c>
      <c r="B12" s="49"/>
      <c r="C12" s="49"/>
      <c r="D12" s="50" t="str">
        <f t="shared" si="0"/>
        <v/>
      </c>
      <c r="E12" s="49" t="str">
        <f t="shared" si="3"/>
        <v/>
      </c>
      <c r="F12" s="49" t="str">
        <f t="shared" si="1"/>
        <v/>
      </c>
      <c r="G12" s="67" t="str">
        <f>IF(D12="","",(D12*24)*Feiertage!$C$19)</f>
        <v/>
      </c>
      <c r="H12" s="58"/>
      <c r="I12" s="53" t="str">
        <f>IF(B12="","",LOOKUP(D12*28,{0,8},{0,14}))</f>
        <v/>
      </c>
      <c r="J12" s="53" t="str">
        <f t="shared" si="2"/>
        <v/>
      </c>
      <c r="K12" s="52"/>
    </row>
    <row r="13" spans="1:11">
      <c r="A13" s="158">
        <v>45208</v>
      </c>
      <c r="B13" s="197"/>
      <c r="C13" s="197"/>
      <c r="D13" s="200" t="str">
        <f t="shared" si="0"/>
        <v/>
      </c>
      <c r="E13" s="201" t="str">
        <f t="shared" si="3"/>
        <v/>
      </c>
      <c r="F13" s="201" t="str">
        <f t="shared" si="1"/>
        <v/>
      </c>
      <c r="G13" s="114" t="str">
        <f>IF(D13="","",(D13*24)*Feiertage!$C$19)</f>
        <v/>
      </c>
      <c r="H13" s="198"/>
      <c r="I13" s="202" t="str">
        <f>IF(B13="","",LOOKUP(D13*28,{0,8},{0,14}))</f>
        <v/>
      </c>
      <c r="J13" s="202" t="str">
        <f t="shared" si="2"/>
        <v/>
      </c>
      <c r="K13" s="199"/>
    </row>
    <row r="14" spans="1:11">
      <c r="A14" s="158">
        <v>45209</v>
      </c>
      <c r="B14" s="159"/>
      <c r="C14" s="159"/>
      <c r="D14" s="103" t="str">
        <f t="shared" si="0"/>
        <v/>
      </c>
      <c r="E14" s="104" t="str">
        <f t="shared" si="3"/>
        <v/>
      </c>
      <c r="F14" s="104" t="str">
        <f t="shared" si="1"/>
        <v/>
      </c>
      <c r="G14" s="114" t="str">
        <f>IF(D14="","",(D14*24)*Feiertage!$C$19)</f>
        <v/>
      </c>
      <c r="H14" s="179"/>
      <c r="I14" s="108" t="str">
        <f>IF(B14="","",LOOKUP(D14*28,{0,8},{0,14}))</f>
        <v/>
      </c>
      <c r="J14" s="108" t="str">
        <f t="shared" si="2"/>
        <v/>
      </c>
      <c r="K14" s="166"/>
    </row>
    <row r="15" spans="1:11">
      <c r="A15" s="158">
        <v>45210</v>
      </c>
      <c r="B15" s="159"/>
      <c r="C15" s="159"/>
      <c r="D15" s="103" t="str">
        <f t="shared" si="0"/>
        <v/>
      </c>
      <c r="E15" s="104" t="str">
        <f t="shared" si="3"/>
        <v/>
      </c>
      <c r="F15" s="104" t="str">
        <f t="shared" si="1"/>
        <v/>
      </c>
      <c r="G15" s="114" t="str">
        <f>IF(D15="","",(D15*24)*Feiertage!$C$19)</f>
        <v/>
      </c>
      <c r="H15" s="179"/>
      <c r="I15" s="108"/>
      <c r="J15" s="108" t="str">
        <f t="shared" si="2"/>
        <v/>
      </c>
      <c r="K15" s="166"/>
    </row>
    <row r="16" spans="1:11">
      <c r="A16" s="158">
        <v>45211</v>
      </c>
      <c r="B16" s="159"/>
      <c r="C16" s="159"/>
      <c r="D16" s="103" t="str">
        <f t="shared" si="0"/>
        <v/>
      </c>
      <c r="E16" s="104" t="str">
        <f t="shared" si="3"/>
        <v/>
      </c>
      <c r="F16" s="104" t="str">
        <f t="shared" si="1"/>
        <v/>
      </c>
      <c r="G16" s="114" t="str">
        <f>IF(D16="","",(D16*24)*Feiertage!$C$19)</f>
        <v/>
      </c>
      <c r="H16" s="179"/>
      <c r="I16" s="108"/>
      <c r="J16" s="108" t="str">
        <f t="shared" si="2"/>
        <v/>
      </c>
      <c r="K16" s="169">
        <f t="shared" si="4"/>
        <v>42</v>
      </c>
    </row>
    <row r="17" spans="1:11">
      <c r="A17" s="158">
        <v>45212</v>
      </c>
      <c r="B17" s="159"/>
      <c r="C17" s="159"/>
      <c r="D17" s="103" t="str">
        <f t="shared" si="0"/>
        <v/>
      </c>
      <c r="E17" s="104" t="str">
        <f t="shared" si="3"/>
        <v/>
      </c>
      <c r="F17" s="104" t="str">
        <f t="shared" si="1"/>
        <v/>
      </c>
      <c r="G17" s="114" t="str">
        <f>IF(D17="","",(D17*24)*Feiertage!$C$19)</f>
        <v/>
      </c>
      <c r="H17" s="179"/>
      <c r="I17" s="108"/>
      <c r="J17" s="108" t="str">
        <f t="shared" si="2"/>
        <v/>
      </c>
      <c r="K17" s="166"/>
    </row>
    <row r="18" spans="1:11">
      <c r="A18" s="18">
        <v>45213</v>
      </c>
      <c r="B18" s="197"/>
      <c r="C18" s="197"/>
      <c r="D18" s="200" t="str">
        <f t="shared" si="0"/>
        <v/>
      </c>
      <c r="E18" s="201" t="str">
        <f t="shared" si="3"/>
        <v/>
      </c>
      <c r="F18" s="201" t="str">
        <f t="shared" si="1"/>
        <v/>
      </c>
      <c r="G18" s="114" t="str">
        <f>IF(D18="","",(D18*24)*Feiertage!$C$19)</f>
        <v/>
      </c>
      <c r="H18" s="198"/>
      <c r="I18" s="202"/>
      <c r="J18" s="202" t="str">
        <f t="shared" si="2"/>
        <v/>
      </c>
      <c r="K18" s="199"/>
    </row>
    <row r="19" spans="1:11">
      <c r="A19" s="18">
        <v>45214</v>
      </c>
      <c r="B19" s="49"/>
      <c r="C19" s="49"/>
      <c r="D19" s="50" t="str">
        <f t="shared" si="0"/>
        <v/>
      </c>
      <c r="E19" s="49" t="str">
        <f t="shared" si="3"/>
        <v/>
      </c>
      <c r="F19" s="49" t="str">
        <f t="shared" si="1"/>
        <v/>
      </c>
      <c r="G19" s="67" t="str">
        <f>IF(D19="","",(D19*24)*Feiertage!$C$19)</f>
        <v/>
      </c>
      <c r="H19" s="58"/>
      <c r="I19" s="53"/>
      <c r="J19" s="53" t="str">
        <f t="shared" si="2"/>
        <v/>
      </c>
      <c r="K19" s="52"/>
    </row>
    <row r="20" spans="1:11">
      <c r="A20" s="18">
        <v>45215</v>
      </c>
      <c r="B20" s="19"/>
      <c r="C20" s="19"/>
      <c r="D20" s="103" t="str">
        <f t="shared" si="0"/>
        <v/>
      </c>
      <c r="E20" s="104" t="str">
        <f t="shared" si="3"/>
        <v/>
      </c>
      <c r="F20" s="104" t="str">
        <f t="shared" si="1"/>
        <v/>
      </c>
      <c r="G20" s="114" t="str">
        <f>IF(D20="","",(D20*24)*Feiertage!$C$19)</f>
        <v/>
      </c>
      <c r="H20" s="22"/>
      <c r="I20" s="108" t="str">
        <f>IF(B20="","",LOOKUP(D20*28,{0,8},{0,14}))</f>
        <v/>
      </c>
      <c r="J20" s="108" t="str">
        <f t="shared" si="2"/>
        <v/>
      </c>
      <c r="K20" s="17"/>
    </row>
    <row r="21" spans="1:11">
      <c r="A21" s="18">
        <v>45216</v>
      </c>
      <c r="B21" s="19"/>
      <c r="C21" s="19"/>
      <c r="D21" s="103" t="str">
        <f t="shared" si="0"/>
        <v/>
      </c>
      <c r="E21" s="104" t="str">
        <f t="shared" si="3"/>
        <v/>
      </c>
      <c r="F21" s="104" t="str">
        <f t="shared" si="1"/>
        <v/>
      </c>
      <c r="G21" s="114" t="str">
        <f>IF(D21="","",(D21*24)*Feiertage!$C$19)</f>
        <v/>
      </c>
      <c r="H21" s="22"/>
      <c r="I21" s="108" t="str">
        <f>IF(B21="","",LOOKUP(D21*28,{0,8},{0,14}))</f>
        <v/>
      </c>
      <c r="J21" s="108" t="str">
        <f t="shared" si="2"/>
        <v/>
      </c>
      <c r="K21" s="17"/>
    </row>
    <row r="22" spans="1:11">
      <c r="A22" s="18">
        <v>45217</v>
      </c>
      <c r="B22" s="19"/>
      <c r="C22" s="19"/>
      <c r="D22" s="103" t="str">
        <f t="shared" si="0"/>
        <v/>
      </c>
      <c r="E22" s="104" t="str">
        <f t="shared" si="3"/>
        <v/>
      </c>
      <c r="F22" s="104" t="str">
        <f t="shared" si="1"/>
        <v/>
      </c>
      <c r="G22" s="114" t="str">
        <f>IF(D22="","",(D22*24)*Feiertage!$C$19)</f>
        <v/>
      </c>
      <c r="H22" s="22"/>
      <c r="I22" s="108" t="str">
        <f>IF(B22="","",LOOKUP(D22*28,{0,8},{0,14}))</f>
        <v/>
      </c>
      <c r="J22" s="108" t="str">
        <f t="shared" si="2"/>
        <v/>
      </c>
      <c r="K22" s="17"/>
    </row>
    <row r="23" spans="1:11">
      <c r="A23" s="18">
        <v>45218</v>
      </c>
      <c r="B23" s="19"/>
      <c r="C23" s="19"/>
      <c r="D23" s="103" t="str">
        <f t="shared" si="0"/>
        <v/>
      </c>
      <c r="E23" s="104" t="str">
        <f t="shared" si="3"/>
        <v/>
      </c>
      <c r="F23" s="104" t="str">
        <f t="shared" si="1"/>
        <v/>
      </c>
      <c r="G23" s="114" t="str">
        <f>IF(D23="","",(D23*24)*Feiertage!$C$19)</f>
        <v/>
      </c>
      <c r="H23" s="22"/>
      <c r="I23" s="108" t="str">
        <f>IF(B23="","",LOOKUP(D23*28,{0,8},{0,14}))</f>
        <v/>
      </c>
      <c r="J23" s="108" t="str">
        <f t="shared" si="2"/>
        <v/>
      </c>
      <c r="K23" s="17">
        <f t="shared" si="4"/>
        <v>43</v>
      </c>
    </row>
    <row r="24" spans="1:11">
      <c r="A24" s="18">
        <v>45219</v>
      </c>
      <c r="B24" s="19"/>
      <c r="C24" s="19"/>
      <c r="D24" s="103" t="str">
        <f t="shared" si="0"/>
        <v/>
      </c>
      <c r="E24" s="104" t="str">
        <f t="shared" si="3"/>
        <v/>
      </c>
      <c r="F24" s="104" t="str">
        <f t="shared" si="1"/>
        <v/>
      </c>
      <c r="G24" s="114" t="str">
        <f>IF(D24="","",(D24*24)*Feiertage!$C$19)</f>
        <v/>
      </c>
      <c r="H24" s="22"/>
      <c r="I24" s="108" t="str">
        <f>IF(B24="","",LOOKUP(D24*28,{0,8},{0,14}))</f>
        <v/>
      </c>
      <c r="J24" s="108" t="str">
        <f t="shared" si="2"/>
        <v/>
      </c>
      <c r="K24" s="17"/>
    </row>
    <row r="25" spans="1:11">
      <c r="A25" s="18">
        <v>45220</v>
      </c>
      <c r="B25" s="197"/>
      <c r="C25" s="197"/>
      <c r="D25" s="200" t="str">
        <f t="shared" si="0"/>
        <v/>
      </c>
      <c r="E25" s="201" t="str">
        <f t="shared" si="3"/>
        <v/>
      </c>
      <c r="F25" s="201" t="str">
        <f t="shared" si="1"/>
        <v/>
      </c>
      <c r="G25" s="114" t="str">
        <f>IF(D25="","",(D25*24)*Feiertage!$C$19)</f>
        <v/>
      </c>
      <c r="H25" s="198"/>
      <c r="I25" s="202" t="str">
        <f>IF(B25="","",LOOKUP(D25*28,{0,8},{0,14}))</f>
        <v/>
      </c>
      <c r="J25" s="202" t="str">
        <f t="shared" si="2"/>
        <v/>
      </c>
      <c r="K25" s="199"/>
    </row>
    <row r="26" spans="1:11">
      <c r="A26" s="18">
        <v>45221</v>
      </c>
      <c r="B26" s="49"/>
      <c r="C26" s="49"/>
      <c r="D26" s="50" t="str">
        <f t="shared" si="0"/>
        <v/>
      </c>
      <c r="E26" s="49" t="str">
        <f t="shared" si="3"/>
        <v/>
      </c>
      <c r="F26" s="49" t="str">
        <f t="shared" si="1"/>
        <v/>
      </c>
      <c r="G26" s="67" t="str">
        <f>IF(D26="","",(D26*24)*Feiertage!$C$19)</f>
        <v/>
      </c>
      <c r="H26" s="58"/>
      <c r="I26" s="53" t="str">
        <f>IF(B26="","",LOOKUP(D26*28,{0,8},{0,14}))</f>
        <v/>
      </c>
      <c r="J26" s="53" t="str">
        <f t="shared" si="2"/>
        <v/>
      </c>
      <c r="K26" s="52"/>
    </row>
    <row r="27" spans="1:11">
      <c r="A27" s="18">
        <v>45222</v>
      </c>
      <c r="B27" s="19"/>
      <c r="C27" s="19"/>
      <c r="D27" s="103" t="str">
        <f t="shared" si="0"/>
        <v/>
      </c>
      <c r="E27" s="104" t="str">
        <f t="shared" si="3"/>
        <v/>
      </c>
      <c r="F27" s="104" t="str">
        <f t="shared" si="1"/>
        <v/>
      </c>
      <c r="G27" s="114" t="str">
        <f>IF(D27="","",(D27*24)*Feiertage!$C$19)</f>
        <v/>
      </c>
      <c r="H27" s="22"/>
      <c r="I27" s="108" t="str">
        <f>IF(B27="","",LOOKUP(D27*28,{0,8},{0,14}))</f>
        <v/>
      </c>
      <c r="J27" s="108" t="str">
        <f t="shared" si="2"/>
        <v/>
      </c>
      <c r="K27" s="17"/>
    </row>
    <row r="28" spans="1:11">
      <c r="A28" s="18">
        <v>45223</v>
      </c>
      <c r="B28" s="19"/>
      <c r="C28" s="19"/>
      <c r="D28" s="103" t="str">
        <f t="shared" si="0"/>
        <v/>
      </c>
      <c r="E28" s="104" t="str">
        <f t="shared" si="3"/>
        <v/>
      </c>
      <c r="F28" s="104" t="str">
        <f t="shared" si="1"/>
        <v/>
      </c>
      <c r="G28" s="114" t="str">
        <f>IF(D28="","",(D28*24)*Feiertage!$C$19)</f>
        <v/>
      </c>
      <c r="H28" s="22"/>
      <c r="I28" s="108" t="str">
        <f>IF(B28="","",LOOKUP(D28*28,{0,8},{0,14}))</f>
        <v/>
      </c>
      <c r="J28" s="108" t="str">
        <f t="shared" si="2"/>
        <v/>
      </c>
      <c r="K28" s="17"/>
    </row>
    <row r="29" spans="1:11">
      <c r="A29" s="18">
        <v>45224</v>
      </c>
      <c r="B29" s="19"/>
      <c r="C29" s="19"/>
      <c r="D29" s="103" t="str">
        <f t="shared" si="0"/>
        <v/>
      </c>
      <c r="E29" s="104" t="str">
        <f t="shared" si="3"/>
        <v/>
      </c>
      <c r="F29" s="104" t="str">
        <f t="shared" si="1"/>
        <v/>
      </c>
      <c r="G29" s="114" t="str">
        <f>IF(D29="","",(D29*24)*Feiertage!$C$19)</f>
        <v/>
      </c>
      <c r="H29" s="22"/>
      <c r="I29" s="108" t="str">
        <f>IF(B29="","",LOOKUP(D29*28,{0,8},{0,14}))</f>
        <v/>
      </c>
      <c r="J29" s="108" t="str">
        <f t="shared" si="2"/>
        <v/>
      </c>
      <c r="K29" s="17"/>
    </row>
    <row r="30" spans="1:11">
      <c r="A30" s="18">
        <v>45225</v>
      </c>
      <c r="B30" s="19"/>
      <c r="C30" s="19"/>
      <c r="D30" s="103" t="str">
        <f t="shared" si="0"/>
        <v/>
      </c>
      <c r="E30" s="104" t="str">
        <f t="shared" si="3"/>
        <v/>
      </c>
      <c r="F30" s="104" t="str">
        <f t="shared" si="1"/>
        <v/>
      </c>
      <c r="G30" s="114" t="str">
        <f>IF(D30="","",(D30*24)*Feiertage!$C$19)</f>
        <v/>
      </c>
      <c r="H30" s="22"/>
      <c r="I30" s="108" t="str">
        <f>IF(B30="","",LOOKUP(D30*28,{0,8},{0,14}))</f>
        <v/>
      </c>
      <c r="J30" s="108" t="str">
        <f t="shared" si="2"/>
        <v/>
      </c>
      <c r="K30" s="81">
        <f t="shared" si="4"/>
        <v>44</v>
      </c>
    </row>
    <row r="31" spans="1:11">
      <c r="A31" s="18">
        <v>45226</v>
      </c>
      <c r="B31" s="19"/>
      <c r="C31" s="19"/>
      <c r="D31" s="103" t="str">
        <f t="shared" si="0"/>
        <v/>
      </c>
      <c r="E31" s="104" t="str">
        <f t="shared" si="3"/>
        <v/>
      </c>
      <c r="F31" s="104" t="str">
        <f t="shared" si="1"/>
        <v/>
      </c>
      <c r="G31" s="114" t="str">
        <f>IF(D31="","",(D31*24)*Feiertage!$C$19)</f>
        <v/>
      </c>
      <c r="H31" s="22"/>
      <c r="I31" s="108" t="str">
        <f>IF(B31="","",LOOKUP(D31*28,{0,8},{0,14}))</f>
        <v/>
      </c>
      <c r="J31" s="108" t="str">
        <f t="shared" si="2"/>
        <v/>
      </c>
      <c r="K31" s="17"/>
    </row>
    <row r="32" spans="1:11">
      <c r="A32" s="18">
        <v>45227</v>
      </c>
      <c r="B32" s="197"/>
      <c r="C32" s="197"/>
      <c r="D32" s="200" t="str">
        <f t="shared" si="0"/>
        <v/>
      </c>
      <c r="E32" s="201" t="str">
        <f t="shared" si="3"/>
        <v/>
      </c>
      <c r="F32" s="201" t="str">
        <f t="shared" si="1"/>
        <v/>
      </c>
      <c r="G32" s="114" t="str">
        <f>IF(D32="","",(D32*24)*Feiertage!$C$19)</f>
        <v/>
      </c>
      <c r="H32" s="198"/>
      <c r="I32" s="202" t="str">
        <f>IF(B32="","",LOOKUP(D32*28,{0,8},{0,14}))</f>
        <v/>
      </c>
      <c r="J32" s="202" t="str">
        <f t="shared" si="2"/>
        <v/>
      </c>
      <c r="K32" s="199"/>
    </row>
    <row r="33" spans="1:11">
      <c r="A33" s="18">
        <v>45228</v>
      </c>
      <c r="B33" s="49"/>
      <c r="C33" s="49"/>
      <c r="D33" s="50" t="str">
        <f t="shared" si="0"/>
        <v/>
      </c>
      <c r="E33" s="49" t="str">
        <f t="shared" si="3"/>
        <v/>
      </c>
      <c r="F33" s="49" t="str">
        <f t="shared" si="1"/>
        <v/>
      </c>
      <c r="G33" s="67" t="str">
        <f>IF(D33="","",(D33*24)*Feiertage!$C$19)</f>
        <v/>
      </c>
      <c r="H33" s="58"/>
      <c r="I33" s="53" t="str">
        <f>IF(B33="","",LOOKUP(D33*28,{0,8},{0,14}))</f>
        <v/>
      </c>
      <c r="J33" s="53" t="str">
        <f t="shared" si="2"/>
        <v/>
      </c>
      <c r="K33" s="52"/>
    </row>
    <row r="34" spans="1:11">
      <c r="A34" s="158">
        <v>45229</v>
      </c>
      <c r="B34" s="159"/>
      <c r="C34" s="159"/>
      <c r="D34" s="103" t="str">
        <f t="shared" si="0"/>
        <v/>
      </c>
      <c r="E34" s="104" t="str">
        <f t="shared" si="3"/>
        <v/>
      </c>
      <c r="F34" s="104" t="str">
        <f t="shared" si="1"/>
        <v/>
      </c>
      <c r="G34" s="114" t="str">
        <f>IF(D34="","",(D34*24)*Feiertage!$C$19)</f>
        <v/>
      </c>
      <c r="H34" s="179"/>
      <c r="I34" s="108" t="str">
        <f>IF(B34="","",LOOKUP(D34*28,{0,8},{0,14}))</f>
        <v/>
      </c>
      <c r="J34" s="108" t="str">
        <f t="shared" si="2"/>
        <v/>
      </c>
      <c r="K34" s="166"/>
    </row>
    <row r="35" spans="1:11">
      <c r="A35" s="158">
        <v>45230</v>
      </c>
      <c r="B35" s="159"/>
      <c r="C35" s="159"/>
      <c r="D35" s="103" t="str">
        <f t="shared" si="0"/>
        <v/>
      </c>
      <c r="E35" s="104" t="str">
        <f t="shared" si="3"/>
        <v/>
      </c>
      <c r="F35" s="104" t="str">
        <f t="shared" si="1"/>
        <v/>
      </c>
      <c r="G35" s="114" t="str">
        <f>IF(D35="","",(D35*24)*Feiertage!$C$19)</f>
        <v/>
      </c>
      <c r="H35" s="179"/>
      <c r="I35" s="108" t="str">
        <f>IF(B35="","",LOOKUP(D35*24,{0,8},{0,12}))</f>
        <v/>
      </c>
      <c r="J35" s="108" t="str">
        <f t="shared" si="2"/>
        <v/>
      </c>
      <c r="K35" s="166"/>
    </row>
    <row r="36" spans="1:11">
      <c r="A36" s="30" t="s">
        <v>5</v>
      </c>
      <c r="B36" s="17"/>
      <c r="C36" s="17"/>
      <c r="D36" s="109">
        <f>SUM(D5:D35)</f>
        <v>0</v>
      </c>
      <c r="E36" s="109">
        <f>SUM(E5:E35)</f>
        <v>0</v>
      </c>
      <c r="F36" s="109">
        <f>SUM(F5:F35)</f>
        <v>0</v>
      </c>
      <c r="G36" s="115">
        <f>SUM(G5:G35)</f>
        <v>0</v>
      </c>
      <c r="H36" s="17"/>
      <c r="I36" s="116">
        <f>SUM(I5:I35)</f>
        <v>0</v>
      </c>
      <c r="J36" s="117">
        <f>SUM(J5:J35)</f>
        <v>0</v>
      </c>
      <c r="K36" s="17"/>
    </row>
    <row r="37" spans="1:11">
      <c r="D37" s="4"/>
    </row>
    <row r="39" spans="1:11">
      <c r="A39" s="15" t="s">
        <v>14</v>
      </c>
    </row>
    <row r="40" spans="1:11">
      <c r="A40" s="43" t="s">
        <v>15</v>
      </c>
    </row>
    <row r="41" spans="1:11">
      <c r="A41" s="42" t="s">
        <v>16</v>
      </c>
    </row>
    <row r="42" spans="1:11">
      <c r="A42" s="14" t="s">
        <v>17</v>
      </c>
    </row>
  </sheetData>
  <mergeCells count="2">
    <mergeCell ref="E1:H1"/>
    <mergeCell ref="E2:H2"/>
  </mergeCells>
  <conditionalFormatting sqref="A5:A35">
    <cfRule type="expression" dxfId="5" priority="2">
      <formula xml:space="preserve"> WEEKDAY(A5,2) &gt; 5</formula>
    </cfRule>
  </conditionalFormatting>
  <conditionalFormatting sqref="H5:I35 A5:F35">
    <cfRule type="expression" dxfId="4" priority="1">
      <formula>ISNUMBER(MATCH($A5,Feiertage,0))</formula>
    </cfRule>
  </conditionalFormatting>
  <pageMargins left="0.7" right="0.7" top="0.75" bottom="0.75" header="0.3" footer="0.3"/>
  <pageSetup paperSize="9" orientation="landscape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2"/>
  <sheetViews>
    <sheetView workbookViewId="0">
      <selection activeCell="G5" sqref="G5"/>
    </sheetView>
  </sheetViews>
  <sheetFormatPr defaultColWidth="10.7109375" defaultRowHeight="15"/>
  <cols>
    <col min="1" max="1" width="12.85546875" bestFit="1" customWidth="1"/>
    <col min="8" max="8" width="25.140625" bestFit="1" customWidth="1"/>
    <col min="10" max="10" width="20.140625" bestFit="1" customWidth="1"/>
    <col min="11" max="11" width="11.42578125" style="2"/>
  </cols>
  <sheetData>
    <row r="1" spans="1:11">
      <c r="A1" t="s">
        <v>0</v>
      </c>
      <c r="B1" s="1">
        <v>0.95833333333333337</v>
      </c>
      <c r="C1" s="1">
        <v>0.25</v>
      </c>
    </row>
    <row r="2" spans="1:11">
      <c r="A2" t="s">
        <v>1</v>
      </c>
      <c r="B2" s="1">
        <v>0.25</v>
      </c>
      <c r="C2" s="1">
        <v>0.95833333333333337</v>
      </c>
    </row>
    <row r="4" spans="1:11">
      <c r="A4" s="16" t="s">
        <v>2</v>
      </c>
      <c r="B4" s="16" t="s">
        <v>3</v>
      </c>
      <c r="C4" s="16" t="s">
        <v>4</v>
      </c>
      <c r="D4" s="40" t="s">
        <v>5</v>
      </c>
      <c r="E4" s="40" t="s">
        <v>6</v>
      </c>
      <c r="F4" s="40" t="s">
        <v>7</v>
      </c>
      <c r="G4" s="40" t="s">
        <v>8</v>
      </c>
      <c r="H4" s="16" t="s">
        <v>9</v>
      </c>
      <c r="I4" s="120" t="s">
        <v>10</v>
      </c>
      <c r="J4" s="120" t="s">
        <v>12</v>
      </c>
      <c r="K4" s="16" t="s">
        <v>13</v>
      </c>
    </row>
    <row r="5" spans="1:11">
      <c r="A5" s="18">
        <v>45231</v>
      </c>
      <c r="B5" s="21"/>
      <c r="C5" s="21"/>
      <c r="D5" s="103" t="str">
        <f>IF(B5="","",MOD(C5-B5,1))</f>
        <v/>
      </c>
      <c r="E5" s="104" t="str">
        <f>IF(B5="","",MAX(,MIN(C$1+(B$1&gt;C$1),$C5+($B5&gt;$C5))-MAX(B$1,$B5))+MAX(,(MIN(C$1,$C5+($B5&gt;$C5))-$B5)*(B$1&gt;C$1))+MAX(,MIN(C$1+(B$1&gt;C$1),$C5+0)-B$1)*($B5&gt;$C5))</f>
        <v/>
      </c>
      <c r="F5" s="104" t="str">
        <f>IF(B5="","",MAX(,MIN(C$2+(B$2&gt;C$2),$C5+($B5&gt;$C5))-MAX(B$2,$B5))+MAX(,(MIN(C$2,$C5+($B5&gt;$C5))-$B5)*(B$2&gt;C$2))+MAX(,MIN(C$2+(B$2&gt;C$2),$C5+0)-B$2)*($B5&gt;$C5))</f>
        <v/>
      </c>
      <c r="G5" s="20" t="str">
        <f>IF(D5="","",(D5*24)*Feiertage!$C$19)</f>
        <v/>
      </c>
      <c r="H5" s="22" t="s">
        <v>24</v>
      </c>
      <c r="I5" s="121"/>
      <c r="J5" s="20"/>
      <c r="K5" s="16">
        <f>WEEKNUM(A5,2)</f>
        <v>45</v>
      </c>
    </row>
    <row r="6" spans="1:11">
      <c r="A6" s="18">
        <v>45232</v>
      </c>
      <c r="B6" s="21"/>
      <c r="C6" s="21"/>
      <c r="D6" s="103" t="str">
        <f t="shared" ref="D6:D34" si="0">IF(B6="","",MOD(C6-B6,1))</f>
        <v/>
      </c>
      <c r="E6" s="104" t="str">
        <f t="shared" ref="E6:E34" si="1">IF(B6="","",MAX(,MIN(C$1+(B$1&gt;C$1),$C6+($B6&gt;$C6))-MAX(B$1,$B6))+MAX(,(MIN(C$1,$C6+($B6&gt;$C6))-$B6)*(B$1&gt;C$1))+MAX(,MIN(C$1+(B$1&gt;C$1),$C6+0)-B$1)*($B6&gt;$C6))</f>
        <v/>
      </c>
      <c r="F6" s="104" t="str">
        <f t="shared" ref="F6:F34" si="2">IF(B6="","",MAX(,MIN(C$2+(B$2&gt;C$2),$C6+($B6&gt;$C6))-MAX(B$2,$B6))+MAX(,(MIN(C$2,$C6+($B6&gt;$C6))-$B6)*(B$2&gt;C$2))+MAX(,MIN(C$2+(B$2&gt;C$2),$C6+0)-B$2)*($B6&gt;$C6))</f>
        <v/>
      </c>
      <c r="G6" s="105" t="str">
        <f>IF(D6="","",(D6*24)*Feiertage!$C$19)</f>
        <v/>
      </c>
      <c r="H6" s="22"/>
      <c r="I6" s="122" t="str">
        <f>IF(B6="","",LOOKUP(D6*28,{0,8},{0,14}))</f>
        <v/>
      </c>
      <c r="J6" s="105" t="str">
        <f t="shared" ref="J6:J35" si="3">IF(G6="","",G6+I6)</f>
        <v/>
      </c>
      <c r="K6" s="187"/>
    </row>
    <row r="7" spans="1:11">
      <c r="A7" s="18">
        <v>45233</v>
      </c>
      <c r="B7" s="21"/>
      <c r="C7" s="21"/>
      <c r="D7" s="103" t="str">
        <f t="shared" si="0"/>
        <v/>
      </c>
      <c r="E7" s="104" t="str">
        <f t="shared" si="1"/>
        <v/>
      </c>
      <c r="F7" s="104" t="str">
        <f t="shared" si="2"/>
        <v/>
      </c>
      <c r="G7" s="105" t="str">
        <f>IF(D7="","",(D7*24)*Feiertage!$C$19)</f>
        <v/>
      </c>
      <c r="H7" s="22"/>
      <c r="I7" s="122" t="str">
        <f>IF(B7="","",LOOKUP(D7*28,{0,8},{0,14}))</f>
        <v/>
      </c>
      <c r="J7" s="105" t="str">
        <f t="shared" si="3"/>
        <v/>
      </c>
      <c r="K7" s="16"/>
    </row>
    <row r="8" spans="1:11">
      <c r="A8" s="18">
        <v>45234</v>
      </c>
      <c r="B8" s="21"/>
      <c r="C8" s="21"/>
      <c r="D8" s="103" t="str">
        <f t="shared" si="0"/>
        <v/>
      </c>
      <c r="E8" s="104" t="str">
        <f t="shared" si="1"/>
        <v/>
      </c>
      <c r="F8" s="104" t="str">
        <f t="shared" si="2"/>
        <v/>
      </c>
      <c r="G8" s="105" t="str">
        <f>IF(D8="","",(D8*24)*Feiertage!$C$19)</f>
        <v/>
      </c>
      <c r="H8" s="22"/>
      <c r="I8" s="122" t="str">
        <f>IF(B8="","",LOOKUP(D8*28,{0,8},{0,14}))</f>
        <v/>
      </c>
      <c r="J8" s="105" t="str">
        <f t="shared" si="3"/>
        <v/>
      </c>
      <c r="K8" s="16"/>
    </row>
    <row r="9" spans="1:11">
      <c r="A9" s="18">
        <v>45235</v>
      </c>
      <c r="B9" s="57"/>
      <c r="C9" s="57"/>
      <c r="D9" s="50" t="str">
        <f t="shared" si="0"/>
        <v/>
      </c>
      <c r="E9" s="49" t="str">
        <f t="shared" si="1"/>
        <v/>
      </c>
      <c r="F9" s="49" t="str">
        <f t="shared" si="2"/>
        <v/>
      </c>
      <c r="G9" s="61" t="str">
        <f>IF(D9="","",(D9*24)*Feiertage!$C$19)</f>
        <v/>
      </c>
      <c r="H9" s="58"/>
      <c r="I9" s="65" t="str">
        <f>IF(B9="","",LOOKUP(D9*28,{0,8},{0,14}))</f>
        <v/>
      </c>
      <c r="J9" s="61" t="str">
        <f t="shared" si="3"/>
        <v/>
      </c>
      <c r="K9" s="55"/>
    </row>
    <row r="10" spans="1:11">
      <c r="A10" s="18">
        <v>45236</v>
      </c>
      <c r="B10" s="203"/>
      <c r="C10" s="203"/>
      <c r="D10" s="103" t="str">
        <f t="shared" si="0"/>
        <v/>
      </c>
      <c r="E10" s="104" t="str">
        <f t="shared" si="1"/>
        <v/>
      </c>
      <c r="F10" s="104" t="str">
        <f t="shared" si="2"/>
        <v/>
      </c>
      <c r="G10" s="105" t="str">
        <f>IF(D10="","",(D10*24)*Feiertage!$C$19)</f>
        <v/>
      </c>
      <c r="H10" s="179"/>
      <c r="I10" s="122" t="str">
        <f>IF(B10="","",LOOKUP(D10*28,{0,8},{0,14}))</f>
        <v/>
      </c>
      <c r="J10" s="105" t="str">
        <f t="shared" si="3"/>
        <v/>
      </c>
      <c r="K10" s="187"/>
    </row>
    <row r="11" spans="1:11">
      <c r="A11" s="18">
        <v>45237</v>
      </c>
      <c r="B11" s="21"/>
      <c r="C11" s="21"/>
      <c r="D11" s="103" t="str">
        <f t="shared" si="0"/>
        <v/>
      </c>
      <c r="E11" s="104" t="str">
        <f t="shared" si="1"/>
        <v/>
      </c>
      <c r="F11" s="104" t="str">
        <f t="shared" si="2"/>
        <v/>
      </c>
      <c r="G11" s="105" t="str">
        <f>IF(D11="","",(D11*24)*Feiertage!$C$19)</f>
        <v/>
      </c>
      <c r="H11" s="22"/>
      <c r="I11" s="122" t="str">
        <f>IF(B11="","",LOOKUP(D11*28,{0,8},{0,14}))</f>
        <v/>
      </c>
      <c r="J11" s="105" t="str">
        <f t="shared" si="3"/>
        <v/>
      </c>
      <c r="K11" s="16"/>
    </row>
    <row r="12" spans="1:11">
      <c r="A12" s="18">
        <v>45238</v>
      </c>
      <c r="B12" s="118"/>
      <c r="C12" s="118"/>
      <c r="D12" s="103" t="str">
        <f t="shared" si="0"/>
        <v/>
      </c>
      <c r="E12" s="104" t="str">
        <f t="shared" si="1"/>
        <v/>
      </c>
      <c r="F12" s="104" t="str">
        <f t="shared" si="2"/>
        <v/>
      </c>
      <c r="G12" s="105" t="str">
        <f>IF(D12="","",(D12*24)*Feiertage!$C$19)</f>
        <v/>
      </c>
      <c r="H12" s="39"/>
      <c r="I12" s="122" t="str">
        <f>IF(B12="","",LOOKUP(D12*28,{0,8},{0,14}))</f>
        <v/>
      </c>
      <c r="J12" s="105" t="str">
        <f t="shared" si="3"/>
        <v/>
      </c>
      <c r="K12" s="119"/>
    </row>
    <row r="13" spans="1:11">
      <c r="A13" s="18">
        <v>45239</v>
      </c>
      <c r="B13" s="21"/>
      <c r="C13" s="21"/>
      <c r="D13" s="103" t="str">
        <f t="shared" si="0"/>
        <v/>
      </c>
      <c r="E13" s="104" t="str">
        <f t="shared" si="1"/>
        <v/>
      </c>
      <c r="F13" s="104" t="str">
        <f t="shared" si="2"/>
        <v/>
      </c>
      <c r="G13" s="105" t="str">
        <f>IF(D13="","",(D13*24)*Feiertage!$C$19)</f>
        <v/>
      </c>
      <c r="H13" s="22"/>
      <c r="I13" s="122" t="str">
        <f>IF(B13="","",LOOKUP(D13*28,{0,8},{0,14}))</f>
        <v/>
      </c>
      <c r="J13" s="105" t="str">
        <f t="shared" si="3"/>
        <v/>
      </c>
      <c r="K13" s="187">
        <f t="shared" ref="K6:K34" si="4">WEEKNUM(A13,2)</f>
        <v>46</v>
      </c>
    </row>
    <row r="14" spans="1:11">
      <c r="A14" s="18">
        <v>45240</v>
      </c>
      <c r="B14" s="21"/>
      <c r="C14" s="21"/>
      <c r="D14" s="103" t="str">
        <f t="shared" si="0"/>
        <v/>
      </c>
      <c r="E14" s="104" t="str">
        <f t="shared" si="1"/>
        <v/>
      </c>
      <c r="F14" s="104" t="str">
        <f t="shared" si="2"/>
        <v/>
      </c>
      <c r="G14" s="105" t="str">
        <f>IF(D14="","",(D14*24)*Feiertage!$C$19)</f>
        <v/>
      </c>
      <c r="H14" s="22"/>
      <c r="I14" s="122" t="str">
        <f>IF(B14="","",LOOKUP(D14*28,{0,8},{0,14}))</f>
        <v/>
      </c>
      <c r="J14" s="105" t="str">
        <f t="shared" si="3"/>
        <v/>
      </c>
      <c r="K14" s="16"/>
    </row>
    <row r="15" spans="1:11">
      <c r="A15" s="18">
        <v>45241</v>
      </c>
      <c r="B15" s="21"/>
      <c r="C15" s="21"/>
      <c r="D15" s="103" t="str">
        <f t="shared" si="0"/>
        <v/>
      </c>
      <c r="E15" s="104" t="str">
        <f t="shared" si="1"/>
        <v/>
      </c>
      <c r="F15" s="104" t="str">
        <f t="shared" si="2"/>
        <v/>
      </c>
      <c r="G15" s="105" t="str">
        <f>IF(D15="","",(D15*24)*Feiertage!$C$19)</f>
        <v/>
      </c>
      <c r="H15" s="22"/>
      <c r="I15" s="122" t="str">
        <f>IF(B15="","",LOOKUP(D15*28,{0,8},{0,14}))</f>
        <v/>
      </c>
      <c r="J15" s="105" t="str">
        <f t="shared" si="3"/>
        <v/>
      </c>
      <c r="K15" s="16"/>
    </row>
    <row r="16" spans="1:11">
      <c r="A16" s="18">
        <v>45242</v>
      </c>
      <c r="B16" s="57"/>
      <c r="C16" s="57"/>
      <c r="D16" s="50" t="str">
        <f t="shared" si="0"/>
        <v/>
      </c>
      <c r="E16" s="49" t="str">
        <f t="shared" si="1"/>
        <v/>
      </c>
      <c r="F16" s="49" t="str">
        <f t="shared" si="2"/>
        <v/>
      </c>
      <c r="G16" s="61" t="str">
        <f>IF(D16="","",(D16*24)*Feiertage!$C$19)</f>
        <v/>
      </c>
      <c r="H16" s="58"/>
      <c r="I16" s="65" t="str">
        <f>IF(B16="","",LOOKUP(D16*28,{0,8},{0,14}))</f>
        <v/>
      </c>
      <c r="J16" s="61" t="str">
        <f t="shared" si="3"/>
        <v/>
      </c>
      <c r="K16" s="55"/>
    </row>
    <row r="17" spans="1:11">
      <c r="A17" s="18">
        <v>45243</v>
      </c>
      <c r="B17" s="203"/>
      <c r="C17" s="203"/>
      <c r="D17" s="103" t="str">
        <f t="shared" si="0"/>
        <v/>
      </c>
      <c r="E17" s="104" t="str">
        <f t="shared" si="1"/>
        <v/>
      </c>
      <c r="F17" s="104" t="str">
        <f t="shared" si="2"/>
        <v/>
      </c>
      <c r="G17" s="105" t="str">
        <f>IF(D17="","",(D17*24)*Feiertage!$C$19)</f>
        <v/>
      </c>
      <c r="H17" s="179"/>
      <c r="I17" s="122" t="str">
        <f>IF(B17="","",LOOKUP(D17*28,{0,8},{0,14}))</f>
        <v/>
      </c>
      <c r="J17" s="105" t="str">
        <f t="shared" si="3"/>
        <v/>
      </c>
      <c r="K17" s="187"/>
    </row>
    <row r="18" spans="1:11">
      <c r="A18" s="18">
        <v>45244</v>
      </c>
      <c r="B18" s="21"/>
      <c r="C18" s="21"/>
      <c r="D18" s="103" t="str">
        <f t="shared" si="0"/>
        <v/>
      </c>
      <c r="E18" s="104" t="str">
        <f t="shared" si="1"/>
        <v/>
      </c>
      <c r="F18" s="104" t="str">
        <f t="shared" si="2"/>
        <v/>
      </c>
      <c r="G18" s="105" t="str">
        <f>IF(D18="","",(D18*24)*Feiertage!$C$19)</f>
        <v/>
      </c>
      <c r="H18" s="22"/>
      <c r="I18" s="122" t="str">
        <f>IF(B18="","",LOOKUP(D18*28,{0,8},{0,14}))</f>
        <v/>
      </c>
      <c r="J18" s="105" t="str">
        <f t="shared" si="3"/>
        <v/>
      </c>
      <c r="K18" s="16"/>
    </row>
    <row r="19" spans="1:11">
      <c r="A19" s="18">
        <v>45245</v>
      </c>
      <c r="B19" s="21"/>
      <c r="C19" s="21"/>
      <c r="D19" s="103" t="str">
        <f t="shared" si="0"/>
        <v/>
      </c>
      <c r="E19" s="104" t="str">
        <f t="shared" si="1"/>
        <v/>
      </c>
      <c r="F19" s="104" t="str">
        <f t="shared" si="2"/>
        <v/>
      </c>
      <c r="G19" s="105" t="str">
        <f>IF(D19="","",(D19*24)*Feiertage!$C$19)</f>
        <v/>
      </c>
      <c r="H19" s="22"/>
      <c r="I19" s="122" t="str">
        <f>IF(B19="","",LOOKUP(D19*28,{0,8},{0,14}))</f>
        <v/>
      </c>
      <c r="J19" s="105" t="str">
        <f t="shared" si="3"/>
        <v/>
      </c>
      <c r="K19" s="16"/>
    </row>
    <row r="20" spans="1:11">
      <c r="A20" s="18">
        <v>45246</v>
      </c>
      <c r="B20" s="21"/>
      <c r="C20" s="21"/>
      <c r="D20" s="103" t="str">
        <f t="shared" si="0"/>
        <v/>
      </c>
      <c r="E20" s="104" t="str">
        <f t="shared" si="1"/>
        <v/>
      </c>
      <c r="F20" s="104" t="str">
        <f t="shared" si="2"/>
        <v/>
      </c>
      <c r="G20" s="105" t="str">
        <f>IF(D20="","",(D20*24)*Feiertage!$C$19)</f>
        <v/>
      </c>
      <c r="H20" s="22"/>
      <c r="I20" s="122" t="str">
        <f>IF(B20="","",LOOKUP(D20*28,{0,8},{0,14}))</f>
        <v/>
      </c>
      <c r="J20" s="105" t="str">
        <f t="shared" si="3"/>
        <v/>
      </c>
      <c r="K20" s="187">
        <f t="shared" si="4"/>
        <v>47</v>
      </c>
    </row>
    <row r="21" spans="1:11">
      <c r="A21" s="18">
        <v>45247</v>
      </c>
      <c r="B21" s="21"/>
      <c r="C21" s="21"/>
      <c r="D21" s="103" t="str">
        <f t="shared" si="0"/>
        <v/>
      </c>
      <c r="E21" s="104" t="str">
        <f t="shared" si="1"/>
        <v/>
      </c>
      <c r="F21" s="104" t="str">
        <f t="shared" si="2"/>
        <v/>
      </c>
      <c r="G21" s="105" t="str">
        <f>IF(D21="","",(D21*24)*Feiertage!$C$19)</f>
        <v/>
      </c>
      <c r="H21" s="22"/>
      <c r="I21" s="122" t="str">
        <f>IF(B21="","",LOOKUP(D21*28,{0,8},{0,14}))</f>
        <v/>
      </c>
      <c r="J21" s="105" t="str">
        <f t="shared" si="3"/>
        <v/>
      </c>
      <c r="K21" s="16"/>
    </row>
    <row r="22" spans="1:11">
      <c r="A22" s="18">
        <v>45248</v>
      </c>
      <c r="B22" s="21"/>
      <c r="C22" s="21"/>
      <c r="D22" s="103" t="str">
        <f t="shared" si="0"/>
        <v/>
      </c>
      <c r="E22" s="104" t="str">
        <f t="shared" si="1"/>
        <v/>
      </c>
      <c r="F22" s="104" t="str">
        <f t="shared" si="2"/>
        <v/>
      </c>
      <c r="G22" s="105" t="str">
        <f>IF(D22="","",(D22*24)*Feiertage!$C$19)</f>
        <v/>
      </c>
      <c r="H22" s="22"/>
      <c r="I22" s="122" t="str">
        <f>IF(B22="","",LOOKUP(D22*28,{0,8},{0,14}))</f>
        <v/>
      </c>
      <c r="J22" s="105" t="str">
        <f t="shared" si="3"/>
        <v/>
      </c>
      <c r="K22" s="16"/>
    </row>
    <row r="23" spans="1:11">
      <c r="A23" s="18">
        <v>45249</v>
      </c>
      <c r="B23" s="57"/>
      <c r="C23" s="57"/>
      <c r="D23" s="50" t="str">
        <f t="shared" si="0"/>
        <v/>
      </c>
      <c r="E23" s="49" t="str">
        <f t="shared" si="1"/>
        <v/>
      </c>
      <c r="F23" s="49" t="str">
        <f t="shared" si="2"/>
        <v/>
      </c>
      <c r="G23" s="61" t="str">
        <f>IF(D23="","",(D23*24)*Feiertage!$C$19)</f>
        <v/>
      </c>
      <c r="H23" s="58"/>
      <c r="I23" s="65" t="str">
        <f>IF(B23="","",LOOKUP(D23*28,{0,8},{0,14}))</f>
        <v/>
      </c>
      <c r="J23" s="61" t="str">
        <f t="shared" si="3"/>
        <v/>
      </c>
      <c r="K23" s="55"/>
    </row>
    <row r="24" spans="1:11">
      <c r="A24" s="18">
        <v>45250</v>
      </c>
      <c r="B24" s="203"/>
      <c r="C24" s="203"/>
      <c r="D24" s="103" t="str">
        <f t="shared" si="0"/>
        <v/>
      </c>
      <c r="E24" s="104" t="str">
        <f t="shared" si="1"/>
        <v/>
      </c>
      <c r="F24" s="104" t="str">
        <f t="shared" si="2"/>
        <v/>
      </c>
      <c r="G24" s="105" t="str">
        <f>IF(D24="","",(D24*24)*Feiertage!$C$19)</f>
        <v/>
      </c>
      <c r="H24" s="179"/>
      <c r="I24" s="122" t="str">
        <f>IF(B24="","",LOOKUP(D24*28,{0,8},{0,14}))</f>
        <v/>
      </c>
      <c r="J24" s="105" t="str">
        <f t="shared" si="3"/>
        <v/>
      </c>
      <c r="K24" s="187"/>
    </row>
    <row r="25" spans="1:11">
      <c r="A25" s="18">
        <v>45251</v>
      </c>
      <c r="B25" s="21"/>
      <c r="C25" s="21"/>
      <c r="D25" s="103" t="str">
        <f t="shared" si="0"/>
        <v/>
      </c>
      <c r="E25" s="104" t="str">
        <f t="shared" si="1"/>
        <v/>
      </c>
      <c r="F25" s="104" t="str">
        <f t="shared" si="2"/>
        <v/>
      </c>
      <c r="G25" s="105" t="str">
        <f>IF(D25="","",(D25*24)*Feiertage!$C$19)</f>
        <v/>
      </c>
      <c r="H25" s="22"/>
      <c r="I25" s="122" t="str">
        <f>IF(B25="","",LOOKUP(D25*28,{0,8},{0,14}))</f>
        <v/>
      </c>
      <c r="J25" s="105" t="str">
        <f t="shared" si="3"/>
        <v/>
      </c>
      <c r="K25" s="16"/>
    </row>
    <row r="26" spans="1:11">
      <c r="A26" s="18">
        <v>45252</v>
      </c>
      <c r="B26" s="118"/>
      <c r="C26" s="118"/>
      <c r="D26" s="103" t="str">
        <f t="shared" si="0"/>
        <v/>
      </c>
      <c r="E26" s="104" t="str">
        <f t="shared" si="1"/>
        <v/>
      </c>
      <c r="F26" s="104" t="str">
        <f t="shared" si="2"/>
        <v/>
      </c>
      <c r="G26" s="105" t="str">
        <f>IF(D26="","",(D26*24)*Feiertage!$C$19)</f>
        <v/>
      </c>
      <c r="H26" s="39"/>
      <c r="I26" s="122" t="str">
        <f>IF(B26="","",LOOKUP(D26*28,{0,8},{0,14}))</f>
        <v/>
      </c>
      <c r="J26" s="105" t="str">
        <f t="shared" si="3"/>
        <v/>
      </c>
      <c r="K26" s="119"/>
    </row>
    <row r="27" spans="1:11">
      <c r="A27" s="18">
        <v>45253</v>
      </c>
      <c r="B27" s="21"/>
      <c r="C27" s="21"/>
      <c r="D27" s="103" t="str">
        <f t="shared" si="0"/>
        <v/>
      </c>
      <c r="E27" s="104" t="str">
        <f t="shared" si="1"/>
        <v/>
      </c>
      <c r="F27" s="104" t="str">
        <f t="shared" si="2"/>
        <v/>
      </c>
      <c r="G27" s="105" t="str">
        <f>IF(D27="","",(D27*24)*Feiertage!$C$19)</f>
        <v/>
      </c>
      <c r="H27" s="22"/>
      <c r="I27" s="122" t="str">
        <f>IF(B27="","",LOOKUP(D27*28,{0,8},{0,14}))</f>
        <v/>
      </c>
      <c r="J27" s="105" t="str">
        <f t="shared" si="3"/>
        <v/>
      </c>
      <c r="K27" s="187">
        <f t="shared" si="4"/>
        <v>48</v>
      </c>
    </row>
    <row r="28" spans="1:11">
      <c r="A28" s="18">
        <v>45254</v>
      </c>
      <c r="B28" s="21"/>
      <c r="C28" s="21"/>
      <c r="D28" s="103" t="str">
        <f t="shared" si="0"/>
        <v/>
      </c>
      <c r="E28" s="104" t="str">
        <f t="shared" si="1"/>
        <v/>
      </c>
      <c r="F28" s="104" t="str">
        <f t="shared" si="2"/>
        <v/>
      </c>
      <c r="G28" s="105" t="str">
        <f>IF(D28="","",(D28*24)*Feiertage!$C$19)</f>
        <v/>
      </c>
      <c r="H28" s="22"/>
      <c r="I28" s="122" t="str">
        <f>IF(B28="","",LOOKUP(D28*28,{0,8},{0,14}))</f>
        <v/>
      </c>
      <c r="J28" s="105" t="str">
        <f t="shared" si="3"/>
        <v/>
      </c>
      <c r="K28" s="16"/>
    </row>
    <row r="29" spans="1:11">
      <c r="A29" s="18">
        <v>45255</v>
      </c>
      <c r="B29" s="21"/>
      <c r="C29" s="21"/>
      <c r="D29" s="103" t="str">
        <f t="shared" si="0"/>
        <v/>
      </c>
      <c r="E29" s="104" t="str">
        <f t="shared" si="1"/>
        <v/>
      </c>
      <c r="F29" s="104" t="str">
        <f t="shared" si="2"/>
        <v/>
      </c>
      <c r="G29" s="105" t="str">
        <f>IF(D29="","",(D29*24)*Feiertage!$C$19)</f>
        <v/>
      </c>
      <c r="H29" s="22"/>
      <c r="I29" s="122" t="str">
        <f>IF(B29="","",LOOKUP(D29*28,{0,8},{0,14}))</f>
        <v/>
      </c>
      <c r="J29" s="105" t="str">
        <f t="shared" si="3"/>
        <v/>
      </c>
      <c r="K29" s="16"/>
    </row>
    <row r="30" spans="1:11">
      <c r="A30" s="18">
        <v>45256</v>
      </c>
      <c r="B30" s="57"/>
      <c r="C30" s="57"/>
      <c r="D30" s="50" t="str">
        <f t="shared" si="0"/>
        <v/>
      </c>
      <c r="E30" s="49" t="str">
        <f t="shared" si="1"/>
        <v/>
      </c>
      <c r="F30" s="49" t="str">
        <f t="shared" si="2"/>
        <v/>
      </c>
      <c r="G30" s="61" t="str">
        <f>IF(D30="","",(D30*24)*Feiertage!$C$19)</f>
        <v/>
      </c>
      <c r="H30" s="58"/>
      <c r="I30" s="65" t="str">
        <f>IF(B30="","",LOOKUP(D30*28,{0,8},{0,14}))</f>
        <v/>
      </c>
      <c r="J30" s="61" t="str">
        <f t="shared" si="3"/>
        <v/>
      </c>
      <c r="K30" s="55"/>
    </row>
    <row r="31" spans="1:11">
      <c r="A31" s="18">
        <v>45257</v>
      </c>
      <c r="B31" s="203"/>
      <c r="C31" s="203"/>
      <c r="D31" s="103" t="str">
        <f t="shared" si="0"/>
        <v/>
      </c>
      <c r="E31" s="104" t="str">
        <f t="shared" si="1"/>
        <v/>
      </c>
      <c r="F31" s="104" t="str">
        <f t="shared" si="2"/>
        <v/>
      </c>
      <c r="G31" s="105" t="str">
        <f>IF(D31="","",(D31*24)*Feiertage!$C$19)</f>
        <v/>
      </c>
      <c r="H31" s="179"/>
      <c r="I31" s="122" t="str">
        <f>IF(B31="","",LOOKUP(D31*28,{0,8},{0,14}))</f>
        <v/>
      </c>
      <c r="J31" s="105" t="str">
        <f t="shared" si="3"/>
        <v/>
      </c>
      <c r="K31" s="187"/>
    </row>
    <row r="32" spans="1:11">
      <c r="A32" s="18">
        <v>45258</v>
      </c>
      <c r="B32" s="21"/>
      <c r="C32" s="21"/>
      <c r="D32" s="103" t="str">
        <f t="shared" si="0"/>
        <v/>
      </c>
      <c r="E32" s="104" t="str">
        <f t="shared" si="1"/>
        <v/>
      </c>
      <c r="F32" s="104" t="str">
        <f t="shared" si="2"/>
        <v/>
      </c>
      <c r="G32" s="105" t="str">
        <f>IF(D32="","",(D32*24)*Feiertage!$C$19)</f>
        <v/>
      </c>
      <c r="H32" s="22"/>
      <c r="I32" s="122" t="str">
        <f>IF(B32="","",LOOKUP(D32*28,{0,8},{0,14}))</f>
        <v/>
      </c>
      <c r="J32" s="105" t="str">
        <f t="shared" si="3"/>
        <v/>
      </c>
      <c r="K32" s="16"/>
    </row>
    <row r="33" spans="1:11">
      <c r="A33" s="18">
        <v>45259</v>
      </c>
      <c r="B33" s="118"/>
      <c r="C33" s="118"/>
      <c r="D33" s="103" t="str">
        <f t="shared" si="0"/>
        <v/>
      </c>
      <c r="E33" s="104" t="str">
        <f t="shared" si="1"/>
        <v/>
      </c>
      <c r="F33" s="104" t="str">
        <f t="shared" si="2"/>
        <v/>
      </c>
      <c r="G33" s="105" t="str">
        <f>IF(D33="","",(D33*24)*Feiertage!$C$19)</f>
        <v/>
      </c>
      <c r="H33" s="39"/>
      <c r="I33" s="122" t="str">
        <f>IF(B33="","",LOOKUP(D33*28,{0,8},{0,14}))</f>
        <v/>
      </c>
      <c r="J33" s="105" t="str">
        <f t="shared" si="3"/>
        <v/>
      </c>
      <c r="K33" s="119"/>
    </row>
    <row r="34" spans="1:11">
      <c r="A34" s="18">
        <v>45260</v>
      </c>
      <c r="B34" s="21"/>
      <c r="C34" s="21"/>
      <c r="D34" s="103" t="str">
        <f t="shared" si="0"/>
        <v/>
      </c>
      <c r="E34" s="104" t="str">
        <f t="shared" si="1"/>
        <v/>
      </c>
      <c r="F34" s="104" t="str">
        <f t="shared" si="2"/>
        <v/>
      </c>
      <c r="G34" s="105" t="str">
        <f>IF(D34="","",(D34*24)*Feiertage!$C$19)</f>
        <v/>
      </c>
      <c r="H34" s="22"/>
      <c r="I34" s="122" t="str">
        <f>IF(B34="","",LOOKUP(D34*28,{0,8},{0,14}))</f>
        <v/>
      </c>
      <c r="J34" s="105" t="str">
        <f t="shared" si="3"/>
        <v/>
      </c>
      <c r="K34" s="187">
        <f t="shared" si="4"/>
        <v>49</v>
      </c>
    </row>
    <row r="35" spans="1:11">
      <c r="A35" s="45"/>
      <c r="B35" s="97"/>
      <c r="C35" s="97"/>
      <c r="D35" s="97"/>
      <c r="E35" s="97"/>
      <c r="F35" s="97"/>
      <c r="G35" s="97"/>
      <c r="H35" s="97"/>
      <c r="I35" s="65"/>
      <c r="J35" s="61" t="str">
        <f t="shared" si="3"/>
        <v/>
      </c>
      <c r="K35" s="55"/>
    </row>
    <row r="36" spans="1:11">
      <c r="A36" s="30" t="s">
        <v>5</v>
      </c>
      <c r="B36" s="22"/>
      <c r="C36" s="22"/>
      <c r="D36" s="125">
        <f>SUM(D5:D35)</f>
        <v>0</v>
      </c>
      <c r="E36" s="125">
        <f>SUM(E5:E35)</f>
        <v>0</v>
      </c>
      <c r="F36" s="125">
        <f>SUM(F5:F35)</f>
        <v>0</v>
      </c>
      <c r="G36" s="125"/>
      <c r="H36" s="22"/>
      <c r="I36" s="123">
        <f>SUM(I5:I35)</f>
        <v>0</v>
      </c>
      <c r="J36" s="124">
        <f>SUM(J5:J35)</f>
        <v>0</v>
      </c>
      <c r="K36" s="16"/>
    </row>
    <row r="37" spans="1:11">
      <c r="D37" s="4"/>
    </row>
    <row r="39" spans="1:11">
      <c r="A39" s="15" t="s">
        <v>14</v>
      </c>
    </row>
    <row r="40" spans="1:11">
      <c r="A40" s="43" t="s">
        <v>15</v>
      </c>
    </row>
    <row r="41" spans="1:11">
      <c r="A41" s="42" t="s">
        <v>16</v>
      </c>
    </row>
    <row r="42" spans="1:11">
      <c r="A42" s="14" t="s">
        <v>17</v>
      </c>
    </row>
  </sheetData>
  <conditionalFormatting sqref="A5:A35">
    <cfRule type="expression" dxfId="3" priority="2">
      <formula xml:space="preserve"> WEEKDAY(A5,2) &gt; 5</formula>
    </cfRule>
  </conditionalFormatting>
  <conditionalFormatting sqref="H5:I34 K5:K35 I35 A5:F34">
    <cfRule type="expression" dxfId="2" priority="1">
      <formula>ISNUMBER(MATCH($A5,Feiertage,0))</formula>
    </cfRule>
  </conditionalFormatting>
  <pageMargins left="0.7" right="0.7" top="0.78740157499999996" bottom="0.78740157499999996" header="0.3" footer="0.3"/>
  <pageSetup paperSize="9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5"/>
  <sheetViews>
    <sheetView topLeftCell="A10" workbookViewId="0">
      <selection activeCell="A39" sqref="A39:B39"/>
    </sheetView>
  </sheetViews>
  <sheetFormatPr defaultColWidth="10.7109375" defaultRowHeight="15"/>
  <cols>
    <col min="1" max="1" width="12.85546875" customWidth="1"/>
    <col min="7" max="7" width="11.42578125" style="11"/>
    <col min="8" max="8" width="25.140625" bestFit="1" customWidth="1"/>
    <col min="10" max="10" width="13.5703125" bestFit="1" customWidth="1"/>
    <col min="11" max="11" width="20.140625" style="4" bestFit="1" customWidth="1"/>
  </cols>
  <sheetData>
    <row r="1" spans="1:12">
      <c r="A1" t="s">
        <v>0</v>
      </c>
      <c r="B1" s="1">
        <v>0.95833333333333337</v>
      </c>
      <c r="C1" s="1">
        <v>0.25</v>
      </c>
    </row>
    <row r="2" spans="1:12">
      <c r="A2" t="s">
        <v>1</v>
      </c>
      <c r="B2" s="1">
        <v>0.25</v>
      </c>
      <c r="C2" s="1">
        <v>0.95833333333333337</v>
      </c>
    </row>
    <row r="4" spans="1:12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32" t="s">
        <v>8</v>
      </c>
      <c r="H4" s="16" t="s">
        <v>9</v>
      </c>
      <c r="I4" s="16" t="s">
        <v>10</v>
      </c>
      <c r="J4" s="16" t="s">
        <v>11</v>
      </c>
      <c r="K4" s="23" t="s">
        <v>12</v>
      </c>
      <c r="L4" s="16" t="s">
        <v>13</v>
      </c>
    </row>
    <row r="5" spans="1:12">
      <c r="A5" s="18">
        <v>45261</v>
      </c>
      <c r="B5" s="38"/>
      <c r="C5" s="38"/>
      <c r="D5" s="126" t="str">
        <f>IF(B5="","",MOD(C5-B5,1))</f>
        <v/>
      </c>
      <c r="E5" s="127" t="str">
        <f>IF(B5="","",MAX(,MIN(C$1+(B$1&gt;C$1),$C5+($B5&gt;$C5))-MAX(B$1,$B5))+MAX(,(MIN(C$1,$C5+($B5&gt;$C5))-$B5)*(B$1&gt;C$1))+MAX(,MIN(C$1+(B$1&gt;C$1),$C5+0)-B$1)*($B5&gt;$C5))</f>
        <v/>
      </c>
      <c r="F5" s="127" t="str">
        <f>IF(B5="","",MAX(,MIN(C$2+(B$2&gt;C$2),$C5+($B5&gt;$C5))-MAX(B$2,$B5))+MAX(,(MIN(C$2,$C5+($B5&gt;$C5))-$B5)*(B$2&gt;C$2))+MAX(,MIN(C$2+(B$2&gt;C$2),$C5+0)-B$2)*($B5&gt;$C5))</f>
        <v/>
      </c>
      <c r="G5" s="128" t="str">
        <f>IF(D5="","",(D5*24)*13)</f>
        <v/>
      </c>
      <c r="H5" s="22"/>
      <c r="I5" s="122"/>
      <c r="J5" s="122"/>
      <c r="K5" s="106"/>
      <c r="L5" s="80">
        <f>WEEKNUM(A5,2)</f>
        <v>49</v>
      </c>
    </row>
    <row r="6" spans="1:12">
      <c r="A6" s="18">
        <v>45262</v>
      </c>
      <c r="B6" s="38"/>
      <c r="C6" s="38"/>
      <c r="D6" s="126" t="str">
        <f t="shared" ref="D6:D35" si="0">IF(B6="","",MOD(C6-B6,1))</f>
        <v/>
      </c>
      <c r="E6" s="127" t="str">
        <f t="shared" ref="E6:E35" si="1">IF(B6="","",MAX(,MIN(C$1+(B$1&gt;C$1),$C6+($B6&gt;$C6))-MAX(B$1,$B6))+MAX(,(MIN(C$1,$C6+($B6&gt;$C6))-$B6)*(B$1&gt;C$1))+MAX(,MIN(C$1+(B$1&gt;C$1),$C6+0)-B$1)*($B6&gt;$C6))</f>
        <v/>
      </c>
      <c r="F6" s="127" t="str">
        <f t="shared" ref="F6:F35" si="2">IF(B6="","",MAX(,MIN(C$2+(B$2&gt;C$2),$C6+($B6&gt;$C6))-MAX(B$2,$B6))+MAX(,(MIN(C$2,$C6+($B6&gt;$C6))-$B6)*(B$2&gt;C$2))+MAX(,MIN(C$2+(B$2&gt;C$2),$C6+0)-B$2)*($B6&gt;$C6))</f>
        <v/>
      </c>
      <c r="G6" s="128" t="str">
        <f t="shared" ref="G6:G28" si="3">IF(D6="","",(D6*24)*13)</f>
        <v/>
      </c>
      <c r="H6" s="22"/>
      <c r="I6" s="122" t="str">
        <f>IF(B6="","",LOOKUP(D6*28,{0,8},{0,14}))</f>
        <v/>
      </c>
      <c r="J6" s="122"/>
      <c r="K6" s="106" t="str">
        <f>IF(G6="","",G6+I6)</f>
        <v/>
      </c>
      <c r="L6" s="16"/>
    </row>
    <row r="7" spans="1:12">
      <c r="A7" s="18">
        <v>45263</v>
      </c>
      <c r="B7" s="62"/>
      <c r="C7" s="62"/>
      <c r="D7" s="63" t="str">
        <f t="shared" si="0"/>
        <v/>
      </c>
      <c r="E7" s="57" t="str">
        <f t="shared" si="1"/>
        <v/>
      </c>
      <c r="F7" s="57" t="str">
        <f t="shared" si="2"/>
        <v/>
      </c>
      <c r="G7" s="64" t="str">
        <f t="shared" si="3"/>
        <v/>
      </c>
      <c r="H7" s="58"/>
      <c r="I7" s="65" t="str">
        <f>IF(B7="","",LOOKUP(D7*28,{0,8},{0,14}))</f>
        <v/>
      </c>
      <c r="J7" s="65"/>
      <c r="K7" s="51" t="str">
        <f t="shared" ref="K7:K35" si="4">IF(G7="","",G7+I7)</f>
        <v/>
      </c>
      <c r="L7" s="55"/>
    </row>
    <row r="8" spans="1:12">
      <c r="A8" s="18">
        <v>45264</v>
      </c>
      <c r="B8" s="204"/>
      <c r="C8" s="204"/>
      <c r="D8" s="126" t="str">
        <f t="shared" si="0"/>
        <v/>
      </c>
      <c r="E8" s="127" t="str">
        <f t="shared" si="1"/>
        <v/>
      </c>
      <c r="F8" s="127" t="str">
        <f t="shared" si="2"/>
        <v/>
      </c>
      <c r="G8" s="128" t="str">
        <f t="shared" si="3"/>
        <v/>
      </c>
      <c r="H8" s="179"/>
      <c r="I8" s="122" t="str">
        <f>IF(B8="","",LOOKUP(D8*28,{0,8},{0,14}))</f>
        <v/>
      </c>
      <c r="J8" s="122"/>
      <c r="K8" s="106" t="str">
        <f t="shared" si="4"/>
        <v/>
      </c>
      <c r="L8" s="187"/>
    </row>
    <row r="9" spans="1:12">
      <c r="A9" s="18">
        <v>45265</v>
      </c>
      <c r="B9" s="38"/>
      <c r="C9" s="38"/>
      <c r="D9" s="126" t="str">
        <f t="shared" si="0"/>
        <v/>
      </c>
      <c r="E9" s="127" t="str">
        <f t="shared" si="1"/>
        <v/>
      </c>
      <c r="F9" s="127" t="str">
        <f t="shared" si="2"/>
        <v/>
      </c>
      <c r="G9" s="128" t="str">
        <f t="shared" si="3"/>
        <v/>
      </c>
      <c r="H9" s="22"/>
      <c r="I9" s="122" t="str">
        <f>IF(B9="","",LOOKUP(D9*28,{0,8},{0,14}))</f>
        <v/>
      </c>
      <c r="J9" s="122"/>
      <c r="K9" s="106" t="str">
        <f t="shared" si="4"/>
        <v/>
      </c>
      <c r="L9" s="16"/>
    </row>
    <row r="10" spans="1:12">
      <c r="A10" s="18">
        <v>45266</v>
      </c>
      <c r="B10" s="38"/>
      <c r="C10" s="38"/>
      <c r="D10" s="126" t="str">
        <f t="shared" si="0"/>
        <v/>
      </c>
      <c r="E10" s="127" t="str">
        <f t="shared" si="1"/>
        <v/>
      </c>
      <c r="F10" s="127" t="str">
        <f t="shared" si="2"/>
        <v/>
      </c>
      <c r="G10" s="128" t="str">
        <f t="shared" si="3"/>
        <v/>
      </c>
      <c r="H10" s="22"/>
      <c r="I10" s="122" t="str">
        <f>IF(B10="","",LOOKUP(D10*28,{0,8},{0,14}))</f>
        <v/>
      </c>
      <c r="J10" s="122"/>
      <c r="K10" s="106" t="str">
        <f t="shared" si="4"/>
        <v/>
      </c>
      <c r="L10" s="16"/>
    </row>
    <row r="11" spans="1:12">
      <c r="A11" s="18">
        <v>45267</v>
      </c>
      <c r="B11" s="38"/>
      <c r="C11" s="38"/>
      <c r="D11" s="126" t="str">
        <f t="shared" si="0"/>
        <v/>
      </c>
      <c r="E11" s="127" t="str">
        <f t="shared" si="1"/>
        <v/>
      </c>
      <c r="F11" s="127" t="str">
        <f t="shared" si="2"/>
        <v/>
      </c>
      <c r="G11" s="128" t="str">
        <f t="shared" si="3"/>
        <v/>
      </c>
      <c r="H11" s="22"/>
      <c r="I11" s="122" t="str">
        <f>IF(B11="","",LOOKUP(D11*28,{0,8},{0,14}))</f>
        <v/>
      </c>
      <c r="J11" s="122"/>
      <c r="K11" s="106" t="str">
        <f t="shared" si="4"/>
        <v/>
      </c>
      <c r="L11" s="80">
        <f t="shared" ref="L11:L32" si="5">WEEKNUM(A11,2)</f>
        <v>50</v>
      </c>
    </row>
    <row r="12" spans="1:12">
      <c r="A12" s="18">
        <v>45268</v>
      </c>
      <c r="B12" s="38"/>
      <c r="C12" s="38"/>
      <c r="D12" s="126" t="str">
        <f t="shared" si="0"/>
        <v/>
      </c>
      <c r="E12" s="127" t="str">
        <f t="shared" si="1"/>
        <v/>
      </c>
      <c r="F12" s="127" t="str">
        <f t="shared" si="2"/>
        <v/>
      </c>
      <c r="G12" s="128" t="str">
        <f t="shared" si="3"/>
        <v/>
      </c>
      <c r="H12" s="22"/>
      <c r="I12" s="122" t="str">
        <f>IF(B12="","",LOOKUP(D12*28,{0,8},{0,14}))</f>
        <v/>
      </c>
      <c r="J12" s="122"/>
      <c r="K12" s="106" t="str">
        <f t="shared" si="4"/>
        <v/>
      </c>
      <c r="L12" s="16"/>
    </row>
    <row r="13" spans="1:12">
      <c r="A13" s="18">
        <v>45269</v>
      </c>
      <c r="B13" s="38"/>
      <c r="C13" s="38"/>
      <c r="D13" s="126" t="str">
        <f t="shared" si="0"/>
        <v/>
      </c>
      <c r="E13" s="127" t="str">
        <f t="shared" si="1"/>
        <v/>
      </c>
      <c r="F13" s="127" t="str">
        <f t="shared" si="2"/>
        <v/>
      </c>
      <c r="G13" s="128" t="str">
        <f t="shared" si="3"/>
        <v/>
      </c>
      <c r="H13" s="22"/>
      <c r="I13" s="122"/>
      <c r="J13" s="122"/>
      <c r="K13" s="106" t="str">
        <f t="shared" si="4"/>
        <v/>
      </c>
      <c r="L13" s="16"/>
    </row>
    <row r="14" spans="1:12">
      <c r="A14" s="18">
        <v>45270</v>
      </c>
      <c r="B14" s="62"/>
      <c r="C14" s="62"/>
      <c r="D14" s="63" t="str">
        <f t="shared" si="0"/>
        <v/>
      </c>
      <c r="E14" s="57" t="str">
        <f t="shared" si="1"/>
        <v/>
      </c>
      <c r="F14" s="57" t="str">
        <f t="shared" si="2"/>
        <v/>
      </c>
      <c r="G14" s="64" t="str">
        <f t="shared" si="3"/>
        <v/>
      </c>
      <c r="H14" s="58"/>
      <c r="I14" s="65"/>
      <c r="J14" s="65"/>
      <c r="K14" s="51" t="str">
        <f t="shared" si="4"/>
        <v/>
      </c>
      <c r="L14" s="55"/>
    </row>
    <row r="15" spans="1:12">
      <c r="A15" s="18">
        <v>45271</v>
      </c>
      <c r="B15" s="204"/>
      <c r="C15" s="204"/>
      <c r="D15" s="126" t="str">
        <f t="shared" si="0"/>
        <v/>
      </c>
      <c r="E15" s="127" t="str">
        <f t="shared" si="1"/>
        <v/>
      </c>
      <c r="F15" s="127" t="str">
        <f t="shared" si="2"/>
        <v/>
      </c>
      <c r="G15" s="128" t="str">
        <f t="shared" si="3"/>
        <v/>
      </c>
      <c r="H15" s="179"/>
      <c r="I15" s="122" t="str">
        <f>IF(B15="","",LOOKUP(D15*28,{0,8},{0,14}))</f>
        <v/>
      </c>
      <c r="J15" s="122"/>
      <c r="K15" s="106" t="str">
        <f t="shared" si="4"/>
        <v/>
      </c>
      <c r="L15" s="187"/>
    </row>
    <row r="16" spans="1:12">
      <c r="A16" s="18">
        <v>45272</v>
      </c>
      <c r="B16" s="38"/>
      <c r="C16" s="38"/>
      <c r="D16" s="126" t="str">
        <f t="shared" si="0"/>
        <v/>
      </c>
      <c r="E16" s="127" t="str">
        <f t="shared" si="1"/>
        <v/>
      </c>
      <c r="F16" s="127" t="str">
        <f t="shared" si="2"/>
        <v/>
      </c>
      <c r="G16" s="128" t="str">
        <f t="shared" si="3"/>
        <v/>
      </c>
      <c r="H16" s="22"/>
      <c r="I16" s="122" t="str">
        <f>IF(B16="","",LOOKUP(D16*28,{0,8},{0,14}))</f>
        <v/>
      </c>
      <c r="J16" s="122"/>
      <c r="K16" s="106" t="str">
        <f t="shared" si="4"/>
        <v/>
      </c>
      <c r="L16" s="16"/>
    </row>
    <row r="17" spans="1:12">
      <c r="A17" s="18">
        <v>45273</v>
      </c>
      <c r="B17" s="38"/>
      <c r="C17" s="38"/>
      <c r="D17" s="126" t="str">
        <f t="shared" si="0"/>
        <v/>
      </c>
      <c r="E17" s="127" t="str">
        <f t="shared" si="1"/>
        <v/>
      </c>
      <c r="F17" s="127" t="str">
        <f t="shared" si="2"/>
        <v/>
      </c>
      <c r="G17" s="128" t="str">
        <f t="shared" si="3"/>
        <v/>
      </c>
      <c r="H17" s="22"/>
      <c r="I17" s="122" t="str">
        <f>IF(B17="","",LOOKUP(D17*28,{0,8},{0,14}))</f>
        <v/>
      </c>
      <c r="J17" s="122"/>
      <c r="K17" s="106" t="str">
        <f t="shared" si="4"/>
        <v/>
      </c>
      <c r="L17" s="16"/>
    </row>
    <row r="18" spans="1:12">
      <c r="A18" s="18">
        <v>45274</v>
      </c>
      <c r="B18" s="38"/>
      <c r="C18" s="38"/>
      <c r="D18" s="126" t="str">
        <f t="shared" si="0"/>
        <v/>
      </c>
      <c r="E18" s="127" t="str">
        <f t="shared" si="1"/>
        <v/>
      </c>
      <c r="F18" s="127" t="str">
        <f t="shared" si="2"/>
        <v/>
      </c>
      <c r="G18" s="128" t="str">
        <f t="shared" si="3"/>
        <v/>
      </c>
      <c r="H18" s="22"/>
      <c r="I18" s="122" t="str">
        <f>IF(B18="","",LOOKUP(D18*28,{0,8},{0,14}))</f>
        <v/>
      </c>
      <c r="J18" s="122"/>
      <c r="K18" s="106" t="str">
        <f t="shared" si="4"/>
        <v/>
      </c>
      <c r="L18" s="80">
        <f t="shared" si="5"/>
        <v>51</v>
      </c>
    </row>
    <row r="19" spans="1:12">
      <c r="A19" s="18">
        <v>45275</v>
      </c>
      <c r="B19" s="38"/>
      <c r="C19" s="38"/>
      <c r="D19" s="126" t="str">
        <f t="shared" si="0"/>
        <v/>
      </c>
      <c r="E19" s="127" t="str">
        <f t="shared" si="1"/>
        <v/>
      </c>
      <c r="F19" s="127" t="str">
        <f t="shared" si="2"/>
        <v/>
      </c>
      <c r="G19" s="128" t="str">
        <f t="shared" si="3"/>
        <v/>
      </c>
      <c r="H19" s="22"/>
      <c r="I19" s="122" t="str">
        <f>IF(B19="","",LOOKUP(D19*28,{0,8},{0,14}))</f>
        <v/>
      </c>
      <c r="J19" s="122"/>
      <c r="K19" s="106" t="str">
        <f t="shared" si="4"/>
        <v/>
      </c>
      <c r="L19" s="16"/>
    </row>
    <row r="20" spans="1:12">
      <c r="A20" s="18">
        <v>45276</v>
      </c>
      <c r="B20" s="41"/>
      <c r="C20" s="41"/>
      <c r="D20" s="126" t="str">
        <f t="shared" si="0"/>
        <v/>
      </c>
      <c r="E20" s="127" t="str">
        <f t="shared" si="1"/>
        <v/>
      </c>
      <c r="F20" s="127" t="str">
        <f t="shared" si="2"/>
        <v/>
      </c>
      <c r="G20" s="128" t="str">
        <f t="shared" si="3"/>
        <v/>
      </c>
      <c r="H20" s="39"/>
      <c r="I20" s="122" t="str">
        <f>IF(B20="","",LOOKUP(D20*28,{0,8},{0,14}))</f>
        <v/>
      </c>
      <c r="J20" s="122"/>
      <c r="K20" s="106" t="str">
        <f t="shared" si="4"/>
        <v/>
      </c>
      <c r="L20" s="16"/>
    </row>
    <row r="21" spans="1:12">
      <c r="A21" s="18">
        <v>45277</v>
      </c>
      <c r="B21" s="62"/>
      <c r="C21" s="62"/>
      <c r="D21" s="63" t="str">
        <f t="shared" si="0"/>
        <v/>
      </c>
      <c r="E21" s="57" t="str">
        <f t="shared" si="1"/>
        <v/>
      </c>
      <c r="F21" s="57" t="str">
        <f t="shared" si="2"/>
        <v/>
      </c>
      <c r="G21" s="64" t="str">
        <f t="shared" si="3"/>
        <v/>
      </c>
      <c r="H21" s="58"/>
      <c r="I21" s="65" t="str">
        <f>IF(B21="","",LOOKUP(D21*28,{0,8},{0,14}))</f>
        <v/>
      </c>
      <c r="J21" s="65"/>
      <c r="K21" s="51" t="str">
        <f t="shared" si="4"/>
        <v/>
      </c>
      <c r="L21" s="55"/>
    </row>
    <row r="22" spans="1:12">
      <c r="A22" s="18">
        <v>45278</v>
      </c>
      <c r="B22" s="204"/>
      <c r="C22" s="204"/>
      <c r="D22" s="126" t="str">
        <f t="shared" si="0"/>
        <v/>
      </c>
      <c r="E22" s="127" t="str">
        <f t="shared" si="1"/>
        <v/>
      </c>
      <c r="F22" s="127" t="str">
        <f t="shared" si="2"/>
        <v/>
      </c>
      <c r="G22" s="128" t="str">
        <f t="shared" si="3"/>
        <v/>
      </c>
      <c r="H22" s="179"/>
      <c r="I22" s="122" t="str">
        <f>IF(B22="","",LOOKUP(D22*28,{0,8},{0,14}))</f>
        <v/>
      </c>
      <c r="J22" s="122"/>
      <c r="K22" s="106" t="str">
        <f t="shared" si="4"/>
        <v/>
      </c>
      <c r="L22" s="187"/>
    </row>
    <row r="23" spans="1:12">
      <c r="A23" s="18">
        <v>45279</v>
      </c>
      <c r="B23" s="38"/>
      <c r="C23" s="38"/>
      <c r="D23" s="126" t="str">
        <f t="shared" si="0"/>
        <v/>
      </c>
      <c r="E23" s="127" t="str">
        <f t="shared" si="1"/>
        <v/>
      </c>
      <c r="F23" s="127" t="str">
        <f t="shared" si="2"/>
        <v/>
      </c>
      <c r="G23" s="128" t="str">
        <f t="shared" si="3"/>
        <v/>
      </c>
      <c r="H23" s="22"/>
      <c r="I23" s="122" t="str">
        <f>IF(B23="","",LOOKUP(D23*28,{0,8},{0,14}))</f>
        <v/>
      </c>
      <c r="J23" s="122"/>
      <c r="K23" s="106" t="str">
        <f t="shared" si="4"/>
        <v/>
      </c>
      <c r="L23" s="16"/>
    </row>
    <row r="24" spans="1:12">
      <c r="A24" s="18">
        <v>45280</v>
      </c>
      <c r="B24" s="38"/>
      <c r="C24" s="38"/>
      <c r="D24" s="126" t="str">
        <f t="shared" si="0"/>
        <v/>
      </c>
      <c r="E24" s="127" t="str">
        <f t="shared" si="1"/>
        <v/>
      </c>
      <c r="F24" s="127" t="str">
        <f t="shared" si="2"/>
        <v/>
      </c>
      <c r="G24" s="128" t="str">
        <f t="shared" si="3"/>
        <v/>
      </c>
      <c r="H24" s="22"/>
      <c r="I24" s="122" t="str">
        <f>IF(B24="","",LOOKUP(D24*28,{0,8},{0,14}))</f>
        <v/>
      </c>
      <c r="J24" s="122"/>
      <c r="K24" s="106" t="str">
        <f t="shared" si="4"/>
        <v/>
      </c>
      <c r="L24" s="16"/>
    </row>
    <row r="25" spans="1:12">
      <c r="A25" s="18">
        <v>45281</v>
      </c>
      <c r="B25" s="38"/>
      <c r="C25" s="38"/>
      <c r="D25" s="126" t="str">
        <f t="shared" si="0"/>
        <v/>
      </c>
      <c r="E25" s="127" t="str">
        <f t="shared" si="1"/>
        <v/>
      </c>
      <c r="F25" s="127" t="str">
        <f t="shared" si="2"/>
        <v/>
      </c>
      <c r="G25" s="128" t="str">
        <f t="shared" si="3"/>
        <v/>
      </c>
      <c r="H25" s="22"/>
      <c r="I25" s="122" t="str">
        <f>IF(B25="","",LOOKUP(D25*28,{0,8},{0,14}))</f>
        <v/>
      </c>
      <c r="J25" s="122"/>
      <c r="K25" s="106" t="str">
        <f t="shared" si="4"/>
        <v/>
      </c>
      <c r="L25" s="16">
        <f t="shared" si="5"/>
        <v>52</v>
      </c>
    </row>
    <row r="26" spans="1:12">
      <c r="A26" s="18">
        <v>45282</v>
      </c>
      <c r="B26" s="38"/>
      <c r="C26" s="38"/>
      <c r="D26" s="126" t="str">
        <f t="shared" si="0"/>
        <v/>
      </c>
      <c r="E26" s="127" t="str">
        <f t="shared" si="1"/>
        <v/>
      </c>
      <c r="F26" s="127" t="str">
        <f t="shared" si="2"/>
        <v/>
      </c>
      <c r="G26" s="128" t="str">
        <f t="shared" si="3"/>
        <v/>
      </c>
      <c r="H26" s="22"/>
      <c r="I26" s="122" t="str">
        <f>IF(B26="","",LOOKUP(D26*28,{0,8},{0,14}))</f>
        <v/>
      </c>
      <c r="J26" s="122"/>
      <c r="K26" s="106" t="str">
        <f t="shared" si="4"/>
        <v/>
      </c>
      <c r="L26" s="16"/>
    </row>
    <row r="27" spans="1:12">
      <c r="A27" s="18">
        <v>45283</v>
      </c>
      <c r="B27" s="38"/>
      <c r="C27" s="38"/>
      <c r="D27" s="126" t="str">
        <f t="shared" si="0"/>
        <v/>
      </c>
      <c r="E27" s="127" t="str">
        <f t="shared" si="1"/>
        <v/>
      </c>
      <c r="F27" s="127" t="str">
        <f t="shared" si="2"/>
        <v/>
      </c>
      <c r="G27" s="128" t="str">
        <f t="shared" si="3"/>
        <v/>
      </c>
      <c r="H27" s="22"/>
      <c r="I27" s="122" t="str">
        <f>IF(B27="","",LOOKUP(D27*28,{0,8},{0,14}))</f>
        <v/>
      </c>
      <c r="J27" s="122"/>
      <c r="K27" s="106" t="str">
        <f t="shared" si="4"/>
        <v/>
      </c>
      <c r="L27" s="16"/>
    </row>
    <row r="28" spans="1:12">
      <c r="A28" s="18">
        <v>45284</v>
      </c>
      <c r="B28" s="62"/>
      <c r="C28" s="62"/>
      <c r="D28" s="63" t="str">
        <f t="shared" si="0"/>
        <v/>
      </c>
      <c r="E28" s="57" t="str">
        <f t="shared" si="1"/>
        <v/>
      </c>
      <c r="F28" s="57" t="str">
        <f t="shared" si="2"/>
        <v/>
      </c>
      <c r="G28" s="64" t="str">
        <f t="shared" si="3"/>
        <v/>
      </c>
      <c r="H28" s="58"/>
      <c r="I28" s="65"/>
      <c r="J28" s="65"/>
      <c r="K28" s="51" t="str">
        <f t="shared" si="4"/>
        <v/>
      </c>
      <c r="L28" s="55"/>
    </row>
    <row r="29" spans="1:12">
      <c r="A29" s="18">
        <v>45285</v>
      </c>
      <c r="B29" s="62"/>
      <c r="C29" s="62"/>
      <c r="D29" s="63" t="str">
        <f t="shared" si="0"/>
        <v/>
      </c>
      <c r="E29" s="57" t="str">
        <f t="shared" si="1"/>
        <v/>
      </c>
      <c r="F29" s="57" t="str">
        <f t="shared" si="2"/>
        <v/>
      </c>
      <c r="G29" s="64" t="str">
        <f>IF(D29="","",(D29*24)*13)</f>
        <v/>
      </c>
      <c r="H29" s="58"/>
      <c r="I29" s="65"/>
      <c r="J29" s="65"/>
      <c r="K29" s="51" t="str">
        <f t="shared" si="4"/>
        <v/>
      </c>
      <c r="L29" s="59"/>
    </row>
    <row r="30" spans="1:12">
      <c r="A30" s="18">
        <v>45286</v>
      </c>
      <c r="B30" s="44"/>
      <c r="C30" s="38"/>
      <c r="D30" s="126"/>
      <c r="E30" s="127"/>
      <c r="F30" s="127"/>
      <c r="G30" s="128" t="str">
        <f>IF(D30="","",(D30*24)*13)</f>
        <v/>
      </c>
      <c r="H30" s="22"/>
      <c r="I30" s="122"/>
      <c r="J30" s="122"/>
      <c r="K30" s="106"/>
      <c r="L30" s="59"/>
    </row>
    <row r="31" spans="1:12">
      <c r="A31" s="18">
        <v>45287</v>
      </c>
      <c r="B31" s="38"/>
      <c r="C31" s="38"/>
      <c r="D31" s="126" t="str">
        <f t="shared" si="0"/>
        <v/>
      </c>
      <c r="E31" s="127" t="str">
        <f t="shared" si="1"/>
        <v/>
      </c>
      <c r="F31" s="127" t="str">
        <f t="shared" si="2"/>
        <v/>
      </c>
      <c r="G31" s="128" t="str">
        <f>IF(D31="","",(D31*24)*13)</f>
        <v/>
      </c>
      <c r="H31" s="22"/>
      <c r="I31" s="122"/>
      <c r="J31" s="122"/>
      <c r="K31" s="106" t="str">
        <f t="shared" si="4"/>
        <v/>
      </c>
      <c r="L31" s="16"/>
    </row>
    <row r="32" spans="1:12">
      <c r="A32" s="18">
        <v>45288</v>
      </c>
      <c r="B32" s="38"/>
      <c r="C32" s="38"/>
      <c r="D32" s="126" t="str">
        <f t="shared" si="0"/>
        <v/>
      </c>
      <c r="E32" s="127" t="str">
        <f t="shared" si="1"/>
        <v/>
      </c>
      <c r="F32" s="127" t="str">
        <f t="shared" si="2"/>
        <v/>
      </c>
      <c r="G32" s="128" t="str">
        <f t="shared" ref="G32:G35" si="6">IF(D32="","",(D32*24)*13)</f>
        <v/>
      </c>
      <c r="H32" s="22"/>
      <c r="I32" s="122"/>
      <c r="J32" s="122"/>
      <c r="K32" s="106" t="str">
        <f t="shared" si="4"/>
        <v/>
      </c>
      <c r="L32" s="16">
        <f t="shared" si="5"/>
        <v>53</v>
      </c>
    </row>
    <row r="33" spans="1:12">
      <c r="A33" s="18">
        <v>45289</v>
      </c>
      <c r="B33" s="38"/>
      <c r="C33" s="38"/>
      <c r="D33" s="126" t="str">
        <f t="shared" si="0"/>
        <v/>
      </c>
      <c r="E33" s="127" t="str">
        <f t="shared" si="1"/>
        <v/>
      </c>
      <c r="F33" s="127" t="str">
        <f t="shared" si="2"/>
        <v/>
      </c>
      <c r="G33" s="128" t="str">
        <f t="shared" si="6"/>
        <v/>
      </c>
      <c r="H33" s="22"/>
      <c r="I33" s="122"/>
      <c r="J33" s="122"/>
      <c r="K33" s="106" t="str">
        <f t="shared" si="4"/>
        <v/>
      </c>
      <c r="L33" s="16"/>
    </row>
    <row r="34" spans="1:12">
      <c r="A34" s="18">
        <v>45290</v>
      </c>
      <c r="B34" s="38"/>
      <c r="C34" s="38"/>
      <c r="D34" s="126" t="str">
        <f t="shared" si="0"/>
        <v/>
      </c>
      <c r="E34" s="127" t="str">
        <f t="shared" si="1"/>
        <v/>
      </c>
      <c r="F34" s="127" t="str">
        <f t="shared" si="2"/>
        <v/>
      </c>
      <c r="G34" s="128" t="str">
        <f t="shared" si="6"/>
        <v/>
      </c>
      <c r="H34" s="22"/>
      <c r="I34" s="122"/>
      <c r="J34" s="122"/>
      <c r="K34" s="106" t="str">
        <f t="shared" si="4"/>
        <v/>
      </c>
      <c r="L34" s="16"/>
    </row>
    <row r="35" spans="1:12">
      <c r="A35" s="18">
        <v>45291</v>
      </c>
      <c r="B35" s="62"/>
      <c r="C35" s="62"/>
      <c r="D35" s="63" t="str">
        <f t="shared" si="0"/>
        <v/>
      </c>
      <c r="E35" s="57" t="str">
        <f t="shared" si="1"/>
        <v/>
      </c>
      <c r="F35" s="57" t="str">
        <f t="shared" si="2"/>
        <v/>
      </c>
      <c r="G35" s="64" t="str">
        <f t="shared" si="6"/>
        <v/>
      </c>
      <c r="H35" s="58"/>
      <c r="I35" s="65"/>
      <c r="J35" s="65"/>
      <c r="K35" s="51" t="str">
        <f t="shared" si="4"/>
        <v/>
      </c>
      <c r="L35" s="55"/>
    </row>
    <row r="36" spans="1:12">
      <c r="A36" s="30" t="s">
        <v>5</v>
      </c>
      <c r="B36" s="17"/>
      <c r="C36" s="17"/>
      <c r="D36" s="109">
        <f>SUM(D5:D35)</f>
        <v>0</v>
      </c>
      <c r="E36" s="129">
        <f>SUM(E5:E35)</f>
        <v>0</v>
      </c>
      <c r="F36" s="129">
        <f>SUM(F5:F35)</f>
        <v>0</v>
      </c>
      <c r="G36" s="115">
        <f>SUM(G5:G35)</f>
        <v>0</v>
      </c>
      <c r="H36" s="17"/>
      <c r="I36" s="123">
        <f>SUM(I5:I35)</f>
        <v>0</v>
      </c>
      <c r="J36" s="123"/>
      <c r="K36" s="116">
        <f>G36+I36</f>
        <v>0</v>
      </c>
      <c r="L36" s="16"/>
    </row>
    <row r="37" spans="1:12">
      <c r="A37" s="156" t="s">
        <v>18</v>
      </c>
      <c r="B37" s="156"/>
      <c r="D37" s="5">
        <f>(September!D36+Oktober!D36+November!D36+Dezember!D36)/16</f>
        <v>0</v>
      </c>
    </row>
    <row r="38" spans="1:12">
      <c r="A38" s="7" t="s">
        <v>25</v>
      </c>
      <c r="B38" s="7"/>
      <c r="D38" s="5">
        <f>(D36+November!D36+Oktober!D36+September!D36+August!D36+Juli!D36+Juni!D36+Mai!D36+April!D36+März!D36+Februar!D36+Januar!D36)</f>
        <v>0</v>
      </c>
    </row>
    <row r="39" spans="1:12">
      <c r="A39" s="156"/>
      <c r="B39" s="156"/>
      <c r="K39" s="9">
        <f>(Dezember!K36+November!J36+Oktober!J36+September!J36+August!J36+Juli!J36+Juni!J36+Mai!J36+April!I36+März!I36+Februar!I36+Januar!I36)</f>
        <v>0</v>
      </c>
    </row>
    <row r="41" spans="1:12">
      <c r="A41" s="156"/>
      <c r="B41" s="156"/>
      <c r="C41" s="11"/>
    </row>
    <row r="42" spans="1:12">
      <c r="A42" s="15" t="s">
        <v>14</v>
      </c>
      <c r="C42" s="11"/>
    </row>
    <row r="43" spans="1:12">
      <c r="A43" s="42" t="s">
        <v>16</v>
      </c>
    </row>
    <row r="44" spans="1:12">
      <c r="A44" s="43" t="s">
        <v>15</v>
      </c>
    </row>
    <row r="45" spans="1:12">
      <c r="A45" s="14" t="s">
        <v>17</v>
      </c>
    </row>
  </sheetData>
  <mergeCells count="3">
    <mergeCell ref="A37:B37"/>
    <mergeCell ref="A39:B39"/>
    <mergeCell ref="A41:B41"/>
  </mergeCells>
  <conditionalFormatting sqref="A5:A35">
    <cfRule type="expression" dxfId="1" priority="2">
      <formula xml:space="preserve"> WEEKDAY(A5,2) &gt; 5</formula>
    </cfRule>
  </conditionalFormatting>
  <conditionalFormatting sqref="A5:K35">
    <cfRule type="expression" dxfId="0" priority="1">
      <formula>ISNUMBER(MATCH($A5,Feiertage,0))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9"/>
  <sheetViews>
    <sheetView tabSelected="1" workbookViewId="0">
      <selection activeCell="C3" sqref="C3"/>
    </sheetView>
  </sheetViews>
  <sheetFormatPr defaultColWidth="10.7109375" defaultRowHeight="15"/>
  <cols>
    <col min="1" max="1" width="24.28515625" bestFit="1" customWidth="1"/>
    <col min="2" max="2" width="14.5703125" bestFit="1" customWidth="1"/>
    <col min="3" max="3" width="10.85546875" bestFit="1" customWidth="1"/>
  </cols>
  <sheetData>
    <row r="1" spans="1:3">
      <c r="B1" t="s">
        <v>26</v>
      </c>
      <c r="C1" t="s">
        <v>27</v>
      </c>
    </row>
    <row r="2" spans="1:3">
      <c r="A2" s="150" t="s">
        <v>28</v>
      </c>
      <c r="B2" s="154"/>
      <c r="C2" s="153">
        <v>2023</v>
      </c>
    </row>
    <row r="3" spans="1:3">
      <c r="A3" s="206" t="s">
        <v>29</v>
      </c>
      <c r="B3" s="212">
        <f>DATE($C$2,1,1)</f>
        <v>44927</v>
      </c>
      <c r="C3" s="207"/>
    </row>
    <row r="4" spans="1:3">
      <c r="A4" s="151" t="s">
        <v>30</v>
      </c>
      <c r="B4" s="155"/>
      <c r="C4" s="208">
        <f>C5-2</f>
        <v>45023</v>
      </c>
    </row>
    <row r="5" spans="1:3">
      <c r="A5" s="151" t="s">
        <v>31</v>
      </c>
      <c r="B5" s="155"/>
      <c r="C5" s="208">
        <f>DATE(C2,3,28)+MOD(24-MOD(C2,19)*10.63,29)-MOD(TRUNC(C2*5/4)+MOD(24-MOD(C2,19)*10.63,29)+1,7)</f>
        <v>45025</v>
      </c>
    </row>
    <row r="6" spans="1:3">
      <c r="A6" s="151" t="s">
        <v>32</v>
      </c>
      <c r="B6" s="155"/>
      <c r="C6" s="208">
        <f>C5+1</f>
        <v>45026</v>
      </c>
    </row>
    <row r="7" spans="1:3">
      <c r="A7" s="151" t="s">
        <v>33</v>
      </c>
      <c r="B7" s="210">
        <f>DATE($C$2,5,1)</f>
        <v>45047</v>
      </c>
      <c r="C7" s="208"/>
    </row>
    <row r="8" spans="1:3">
      <c r="A8" s="151" t="s">
        <v>34</v>
      </c>
      <c r="B8" s="155"/>
      <c r="C8" s="208">
        <f>C5+39</f>
        <v>45064</v>
      </c>
    </row>
    <row r="9" spans="1:3">
      <c r="A9" s="151" t="s">
        <v>35</v>
      </c>
      <c r="B9" s="155"/>
      <c r="C9" s="208">
        <f>C5+50</f>
        <v>45075</v>
      </c>
    </row>
    <row r="10" spans="1:3">
      <c r="A10" s="151" t="s">
        <v>36</v>
      </c>
      <c r="B10" s="155"/>
      <c r="C10" s="208">
        <f>C5+60</f>
        <v>45085</v>
      </c>
    </row>
    <row r="11" spans="1:3">
      <c r="A11" s="151" t="s">
        <v>23</v>
      </c>
      <c r="B11" s="210">
        <f>DATE($C$2,10,3)</f>
        <v>45202</v>
      </c>
      <c r="C11" s="208"/>
    </row>
    <row r="12" spans="1:3">
      <c r="A12" s="151" t="s">
        <v>24</v>
      </c>
      <c r="B12" s="210">
        <f>DATE($C$2,11,1)</f>
        <v>45231</v>
      </c>
      <c r="C12" s="208"/>
    </row>
    <row r="13" spans="1:3">
      <c r="A13" s="151" t="s">
        <v>37</v>
      </c>
      <c r="B13" s="210">
        <f>DATE($C$2,12,25)</f>
        <v>45285</v>
      </c>
      <c r="C13" s="208"/>
    </row>
    <row r="14" spans="1:3">
      <c r="A14" s="152" t="s">
        <v>38</v>
      </c>
      <c r="B14" s="211">
        <f>DATE($C$2,12,26)</f>
        <v>45286</v>
      </c>
      <c r="C14" s="209"/>
    </row>
    <row r="19" spans="1:3">
      <c r="A19" s="205" t="s">
        <v>39</v>
      </c>
      <c r="C19" s="4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topLeftCell="A4" workbookViewId="0">
      <selection activeCell="H5" activeCellId="1" sqref="B5:C35 H5:H35"/>
    </sheetView>
  </sheetViews>
  <sheetFormatPr defaultColWidth="10.7109375" defaultRowHeight="15"/>
  <cols>
    <col min="1" max="1" width="12.85546875" bestFit="1" customWidth="1"/>
    <col min="2" max="2" width="8.28515625" customWidth="1"/>
    <col min="3" max="3" width="9.5703125" customWidth="1"/>
    <col min="7" max="7" width="10.140625" style="139" bestFit="1" customWidth="1"/>
    <col min="9" max="9" width="13.7109375" bestFit="1" customWidth="1"/>
    <col min="10" max="10" width="13.7109375" customWidth="1"/>
    <col min="11" max="11" width="20.140625" bestFit="1" customWidth="1"/>
    <col min="12" max="12" width="11.42578125" style="12"/>
  </cols>
  <sheetData>
    <row r="1" spans="1:12">
      <c r="A1" t="s">
        <v>0</v>
      </c>
      <c r="B1" s="1">
        <v>0.95833333333333337</v>
      </c>
      <c r="C1" s="1">
        <v>0.25</v>
      </c>
    </row>
    <row r="2" spans="1:12">
      <c r="A2" t="s">
        <v>1</v>
      </c>
      <c r="B2" s="1">
        <v>0.25</v>
      </c>
      <c r="C2" s="1">
        <v>0.95833333333333337</v>
      </c>
    </row>
    <row r="3" spans="1:12" ht="15.75" thickBot="1">
      <c r="C3" s="4"/>
    </row>
    <row r="4" spans="1:12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40" t="s">
        <v>8</v>
      </c>
      <c r="H4" s="16" t="s">
        <v>9</v>
      </c>
      <c r="I4" s="23" t="s">
        <v>10</v>
      </c>
      <c r="J4" s="134" t="s">
        <v>11</v>
      </c>
      <c r="K4" s="69" t="s">
        <v>12</v>
      </c>
      <c r="L4" s="71" t="s">
        <v>13</v>
      </c>
    </row>
    <row r="5" spans="1:12">
      <c r="A5" s="18">
        <v>44958</v>
      </c>
      <c r="B5" s="27"/>
      <c r="C5" s="27"/>
      <c r="D5" s="170" t="str">
        <f t="shared" ref="D5:D35" si="0">IF(B5="","",MOD(C5-B5,1))</f>
        <v/>
      </c>
      <c r="E5" s="170" t="str">
        <f>IF(B5="","",MAX(,MIN(C$1+(B$1&gt;C$1),$C5+($B5&gt;$C5))-MAX(B$1,$B5))+MAX(,(MIN(C$1,$C5+($B5&gt;$C5))-$B5)*(B$1&gt;C$1))+MAX(,MIN(C$1+(B$1&gt;C$1),$C5+0)-B$1)*($B5&gt;$C5))</f>
        <v/>
      </c>
      <c r="F5" s="170" t="str">
        <f t="shared" ref="F5:F35" si="1">IF(B5="","",MAX(,MIN(C$2+(B$2&gt;C$2),$C5+($B5&gt;$C5))-MAX(B$2,$B5))+MAX(,(MIN(C$2,$C5+($B5&gt;$C5))-$B5)*(B$2&gt;C$2))+MAX(,MIN(C$2+(B$2&gt;C$2),$C5+0)-B$2)*($B5&gt;$C5))</f>
        <v/>
      </c>
      <c r="G5" s="172" t="str">
        <f>IF(D5="","",(D5*24)*Feiertage!$C$19)</f>
        <v/>
      </c>
      <c r="H5" s="16"/>
      <c r="I5" s="174" t="str">
        <f>IF(B5="","",LOOKUP(D5*28,{0,8},{0,14}))</f>
        <v/>
      </c>
      <c r="J5" s="175"/>
      <c r="K5" s="175" t="str">
        <f>IF(I5="","",G5+I5)</f>
        <v/>
      </c>
      <c r="L5" s="73"/>
    </row>
    <row r="6" spans="1:12">
      <c r="A6" s="18">
        <v>44959</v>
      </c>
      <c r="B6" s="27"/>
      <c r="C6" s="27"/>
      <c r="D6" s="170" t="str">
        <f t="shared" si="0"/>
        <v/>
      </c>
      <c r="E6" s="170" t="str">
        <f>IF(B6="","",MAX(,MIN(C$1+(B$1&gt;C$1),$C6+($B6&gt;$C6))-MAX(B$1,$B6))+MAX(,(MIN(C$1,$C6+($B6&gt;$C6))-$B6)*(B$1&gt;C$1))+MAX(,MIN(C$1+(B$1&gt;C$1),$C6+0)-B$1)*($B6&gt;$C6))</f>
        <v/>
      </c>
      <c r="F6" s="170" t="str">
        <f t="shared" si="1"/>
        <v/>
      </c>
      <c r="G6" s="172" t="str">
        <f>IF(D6="","",(D6*24)*Feiertage!$C$19)</f>
        <v/>
      </c>
      <c r="H6" s="17"/>
      <c r="I6" s="174" t="str">
        <f>IF(B6="","",LOOKUP(D6*28,{0,8},{0,14}))</f>
        <v/>
      </c>
      <c r="J6" s="175"/>
      <c r="K6" s="175" t="str">
        <f>IF(I6="","",G6+I6)</f>
        <v/>
      </c>
      <c r="L6" s="73"/>
    </row>
    <row r="7" spans="1:12">
      <c r="A7" s="18">
        <v>44960</v>
      </c>
      <c r="B7" s="27"/>
      <c r="C7" s="27"/>
      <c r="D7" s="170" t="str">
        <f t="shared" si="0"/>
        <v/>
      </c>
      <c r="E7" s="170" t="str">
        <f t="shared" ref="E7:E35" si="2">IF(B7="","",MAX(,MIN(C$1+(B$1&gt;C$1),$C7+($B7&gt;$C7))-MAX(B$1,$B7))+MAX(,(MIN(C$1,$C7+($B7&gt;$C7))-$B7)*(B$1&gt;C$1))+MAX(,MIN(C$1+(B$1&gt;C$1),$C7+0)-B$1)*($B7&gt;$C7))</f>
        <v/>
      </c>
      <c r="F7" s="170" t="str">
        <f t="shared" si="1"/>
        <v/>
      </c>
      <c r="G7" s="172" t="str">
        <f>IF(D7="","",(D7*24)*Feiertage!$C$19)</f>
        <v/>
      </c>
      <c r="H7" s="17"/>
      <c r="I7" s="174" t="str">
        <f>IF(B7="","",LOOKUP(D7*28,{0,8},{0,14}))</f>
        <v/>
      </c>
      <c r="J7" s="175"/>
      <c r="K7" s="175" t="str">
        <f t="shared" ref="K7:K35" si="3">IF(I7="","",G7+I7)</f>
        <v/>
      </c>
      <c r="L7" s="78">
        <f t="shared" ref="L7:L28" si="4">WEEKNUM(A7,2)</f>
        <v>6</v>
      </c>
    </row>
    <row r="8" spans="1:12">
      <c r="A8" s="18">
        <v>44961</v>
      </c>
      <c r="B8" s="27"/>
      <c r="C8" s="27"/>
      <c r="D8" s="170" t="str">
        <f t="shared" si="0"/>
        <v/>
      </c>
      <c r="E8" s="170" t="str">
        <f t="shared" si="2"/>
        <v/>
      </c>
      <c r="F8" s="170" t="str">
        <f t="shared" si="1"/>
        <v/>
      </c>
      <c r="G8" s="172" t="str">
        <f>IF(D8="","",(D8*24)*Feiertage!$C$19)</f>
        <v/>
      </c>
      <c r="H8" s="17"/>
      <c r="I8" s="174" t="str">
        <f>IF(B8="","",LOOKUP(D8*28,{0,8},{0,14}))</f>
        <v/>
      </c>
      <c r="J8" s="175"/>
      <c r="K8" s="175" t="str">
        <f t="shared" si="3"/>
        <v/>
      </c>
      <c r="L8" s="73"/>
    </row>
    <row r="9" spans="1:12">
      <c r="A9" s="18">
        <v>44962</v>
      </c>
      <c r="B9" s="56"/>
      <c r="C9" s="56"/>
      <c r="D9" s="56" t="str">
        <f t="shared" si="0"/>
        <v/>
      </c>
      <c r="E9" s="56" t="str">
        <f t="shared" si="2"/>
        <v/>
      </c>
      <c r="F9" s="56" t="str">
        <f t="shared" si="1"/>
        <v/>
      </c>
      <c r="G9" s="141" t="str">
        <f>IF(D9="","",(D9*24)*Feiertage!$C$19)</f>
        <v/>
      </c>
      <c r="H9" s="52"/>
      <c r="I9" s="53" t="str">
        <f>IF(B9="","",LOOKUP(D9*28,{0,8},{0,14}))</f>
        <v/>
      </c>
      <c r="J9" s="70"/>
      <c r="K9" s="70" t="str">
        <f t="shared" si="3"/>
        <v/>
      </c>
      <c r="L9" s="72"/>
    </row>
    <row r="10" spans="1:12">
      <c r="A10" s="18">
        <v>44963</v>
      </c>
      <c r="B10" s="160"/>
      <c r="C10" s="160"/>
      <c r="D10" s="170" t="str">
        <f t="shared" si="0"/>
        <v/>
      </c>
      <c r="E10" s="170" t="str">
        <f t="shared" si="2"/>
        <v/>
      </c>
      <c r="F10" s="170" t="str">
        <f t="shared" si="1"/>
        <v/>
      </c>
      <c r="G10" s="172" t="str">
        <f>IF(D10="","",(D10*24)*Feiertage!$C$19)</f>
        <v/>
      </c>
      <c r="H10" s="166"/>
      <c r="I10" s="174" t="str">
        <f>IF(B10="","",LOOKUP(D10*28,{0,8},{0,14}))</f>
        <v/>
      </c>
      <c r="J10" s="175"/>
      <c r="K10" s="175" t="str">
        <f t="shared" si="3"/>
        <v/>
      </c>
      <c r="L10" s="167"/>
    </row>
    <row r="11" spans="1:12">
      <c r="A11" s="18">
        <v>44964</v>
      </c>
      <c r="B11" s="27"/>
      <c r="C11" s="27"/>
      <c r="D11" s="170" t="str">
        <f t="shared" si="0"/>
        <v/>
      </c>
      <c r="E11" s="170" t="str">
        <f t="shared" si="2"/>
        <v/>
      </c>
      <c r="F11" s="170" t="str">
        <f t="shared" si="1"/>
        <v/>
      </c>
      <c r="G11" s="172" t="str">
        <f>IF(D11="","",(D11*24)*Feiertage!$C$19)</f>
        <v/>
      </c>
      <c r="H11" s="17"/>
      <c r="I11" s="174" t="str">
        <f>IF(B11="","",LOOKUP(D11*28,{0,8},{0,14}))</f>
        <v/>
      </c>
      <c r="J11" s="175"/>
      <c r="K11" s="175" t="str">
        <f t="shared" si="3"/>
        <v/>
      </c>
      <c r="L11" s="73"/>
    </row>
    <row r="12" spans="1:12">
      <c r="A12" s="18">
        <v>44965</v>
      </c>
      <c r="B12" s="27"/>
      <c r="C12" s="27"/>
      <c r="D12" s="170" t="str">
        <f t="shared" si="0"/>
        <v/>
      </c>
      <c r="E12" s="170" t="str">
        <f t="shared" si="2"/>
        <v/>
      </c>
      <c r="F12" s="170" t="str">
        <f t="shared" si="1"/>
        <v/>
      </c>
      <c r="G12" s="172" t="str">
        <f>IF(D12="","",(D12*24)*Feiertage!$C$19)</f>
        <v/>
      </c>
      <c r="H12" s="17"/>
      <c r="I12" s="174" t="str">
        <f>IF(B12="","",LOOKUP(D12*28,{0,8},{0,14}))</f>
        <v/>
      </c>
      <c r="J12" s="175"/>
      <c r="K12" s="175" t="str">
        <f t="shared" si="3"/>
        <v/>
      </c>
      <c r="L12" s="73"/>
    </row>
    <row r="13" spans="1:12">
      <c r="A13" s="18">
        <v>44966</v>
      </c>
      <c r="B13" s="27"/>
      <c r="C13" s="27"/>
      <c r="D13" s="170" t="str">
        <f t="shared" si="0"/>
        <v/>
      </c>
      <c r="E13" s="170" t="str">
        <f t="shared" si="2"/>
        <v/>
      </c>
      <c r="F13" s="170" t="str">
        <f t="shared" si="1"/>
        <v/>
      </c>
      <c r="G13" s="172" t="str">
        <f>IF(D13="","",(D13*24)*Feiertage!$C$19)</f>
        <v/>
      </c>
      <c r="H13" s="17"/>
      <c r="I13" s="174" t="str">
        <f>IF(B13="","",LOOKUP(D13*28,{0,8},{0,14}))</f>
        <v/>
      </c>
      <c r="J13" s="175"/>
      <c r="K13" s="175" t="str">
        <f t="shared" si="3"/>
        <v/>
      </c>
      <c r="L13" s="73"/>
    </row>
    <row r="14" spans="1:12">
      <c r="A14" s="18">
        <v>44967</v>
      </c>
      <c r="B14" s="160"/>
      <c r="C14" s="160"/>
      <c r="D14" s="170" t="str">
        <f t="shared" si="0"/>
        <v/>
      </c>
      <c r="E14" s="170" t="str">
        <f t="shared" si="2"/>
        <v/>
      </c>
      <c r="F14" s="170" t="str">
        <f t="shared" si="1"/>
        <v/>
      </c>
      <c r="G14" s="172" t="str">
        <f>IF(D14="","",(D14*24)*Feiertage!$C$19)</f>
        <v/>
      </c>
      <c r="H14" s="166"/>
      <c r="I14" s="174"/>
      <c r="J14" s="175"/>
      <c r="K14" s="175" t="str">
        <f t="shared" si="3"/>
        <v/>
      </c>
      <c r="L14" s="167">
        <f t="shared" si="4"/>
        <v>7</v>
      </c>
    </row>
    <row r="15" spans="1:12">
      <c r="A15" s="18">
        <v>44968</v>
      </c>
      <c r="B15" s="160"/>
      <c r="C15" s="160"/>
      <c r="D15" s="170" t="str">
        <f t="shared" si="0"/>
        <v/>
      </c>
      <c r="E15" s="170" t="str">
        <f t="shared" si="2"/>
        <v/>
      </c>
      <c r="F15" s="170" t="str">
        <f t="shared" si="1"/>
        <v/>
      </c>
      <c r="G15" s="172" t="str">
        <f>IF(D15="","",(D15*24)*Feiertage!$C$19)</f>
        <v/>
      </c>
      <c r="H15" s="166"/>
      <c r="I15" s="174"/>
      <c r="J15" s="175"/>
      <c r="K15" s="175" t="str">
        <f t="shared" si="3"/>
        <v/>
      </c>
      <c r="L15" s="167"/>
    </row>
    <row r="16" spans="1:12">
      <c r="A16" s="18">
        <v>44969</v>
      </c>
      <c r="B16" s="56"/>
      <c r="C16" s="56"/>
      <c r="D16" s="56" t="str">
        <f t="shared" si="0"/>
        <v/>
      </c>
      <c r="E16" s="56" t="str">
        <f t="shared" si="2"/>
        <v/>
      </c>
      <c r="F16" s="56" t="str">
        <f t="shared" si="1"/>
        <v/>
      </c>
      <c r="G16" s="141" t="str">
        <f>IF(D16="","",(D16*24)*Feiertage!$C$19)</f>
        <v/>
      </c>
      <c r="H16" s="52"/>
      <c r="I16" s="53" t="str">
        <f>IF(B16="","",LOOKUP(D16*28,{0,8},{0,14}))</f>
        <v/>
      </c>
      <c r="J16" s="70"/>
      <c r="K16" s="70" t="str">
        <f t="shared" si="3"/>
        <v/>
      </c>
      <c r="L16" s="72"/>
    </row>
    <row r="17" spans="1:12">
      <c r="A17" s="18">
        <v>44970</v>
      </c>
      <c r="B17" s="160"/>
      <c r="C17" s="160"/>
      <c r="D17" s="170" t="str">
        <f t="shared" si="0"/>
        <v/>
      </c>
      <c r="E17" s="170" t="str">
        <f t="shared" si="2"/>
        <v/>
      </c>
      <c r="F17" s="170" t="str">
        <f t="shared" si="1"/>
        <v/>
      </c>
      <c r="G17" s="172" t="str">
        <f>IF(D17="","",(D17*24)*Feiertage!$C$19)</f>
        <v/>
      </c>
      <c r="H17" s="166"/>
      <c r="I17" s="174"/>
      <c r="J17" s="175"/>
      <c r="K17" s="175" t="str">
        <f t="shared" si="3"/>
        <v/>
      </c>
      <c r="L17" s="167"/>
    </row>
    <row r="18" spans="1:12">
      <c r="A18" s="18">
        <v>44971</v>
      </c>
      <c r="B18" s="28"/>
      <c r="C18" s="27"/>
      <c r="D18" s="170" t="str">
        <f t="shared" si="0"/>
        <v/>
      </c>
      <c r="E18" s="170" t="str">
        <f t="shared" si="2"/>
        <v/>
      </c>
      <c r="F18" s="170" t="str">
        <f t="shared" si="1"/>
        <v/>
      </c>
      <c r="G18" s="172" t="str">
        <f>IF(D18="","",(D18*24)*Feiertage!$C$19)</f>
        <v/>
      </c>
      <c r="H18" s="17"/>
      <c r="I18" s="174" t="str">
        <f>IF(B18="","",LOOKUP(D18*28,{0,8},{0,14}))</f>
        <v/>
      </c>
      <c r="J18" s="175"/>
      <c r="K18" s="175" t="str">
        <f t="shared" si="3"/>
        <v/>
      </c>
      <c r="L18" s="73"/>
    </row>
    <row r="19" spans="1:12">
      <c r="A19" s="18">
        <v>44972</v>
      </c>
      <c r="B19" s="27"/>
      <c r="C19" s="27"/>
      <c r="D19" s="170" t="str">
        <f t="shared" si="0"/>
        <v/>
      </c>
      <c r="E19" s="170" t="str">
        <f t="shared" si="2"/>
        <v/>
      </c>
      <c r="F19" s="170" t="str">
        <f t="shared" si="1"/>
        <v/>
      </c>
      <c r="G19" s="172" t="str">
        <f>IF(D19="","",(D19*24)*Feiertage!$C$19)</f>
        <v/>
      </c>
      <c r="H19" s="17"/>
      <c r="I19" s="174" t="str">
        <f>IF(B19="","",LOOKUP(D19*28,{0,8},{0,14}))</f>
        <v/>
      </c>
      <c r="J19" s="175"/>
      <c r="K19" s="175" t="str">
        <f t="shared" si="3"/>
        <v/>
      </c>
      <c r="L19" s="73"/>
    </row>
    <row r="20" spans="1:12">
      <c r="A20" s="18">
        <v>44973</v>
      </c>
      <c r="B20" s="27"/>
      <c r="C20" s="27"/>
      <c r="D20" s="170" t="str">
        <f t="shared" si="0"/>
        <v/>
      </c>
      <c r="E20" s="170" t="str">
        <f t="shared" si="2"/>
        <v/>
      </c>
      <c r="F20" s="170" t="str">
        <f t="shared" si="1"/>
        <v/>
      </c>
      <c r="G20" s="172" t="str">
        <f>IF(D20="","",(D20*24)*Feiertage!$C$19)</f>
        <v/>
      </c>
      <c r="H20" s="17"/>
      <c r="I20" s="174" t="str">
        <f>IF(B20="","",LOOKUP(D20*28,{0,8},{0,14}))</f>
        <v/>
      </c>
      <c r="J20" s="175"/>
      <c r="K20" s="175" t="str">
        <f t="shared" si="3"/>
        <v/>
      </c>
      <c r="L20" s="73"/>
    </row>
    <row r="21" spans="1:12">
      <c r="A21" s="18">
        <v>44974</v>
      </c>
      <c r="B21" s="27"/>
      <c r="C21" s="27"/>
      <c r="D21" s="170" t="str">
        <f t="shared" si="0"/>
        <v/>
      </c>
      <c r="E21" s="170" t="str">
        <f t="shared" si="2"/>
        <v/>
      </c>
      <c r="F21" s="170" t="str">
        <f t="shared" si="1"/>
        <v/>
      </c>
      <c r="G21" s="172" t="str">
        <f>IF(D21="","",(D21*24)*Feiertage!$C$19)</f>
        <v/>
      </c>
      <c r="H21" s="17"/>
      <c r="I21" s="174" t="str">
        <f>IF(B21="","",LOOKUP(D21*28,{0,8},{0,14}))</f>
        <v/>
      </c>
      <c r="J21" s="175"/>
      <c r="K21" s="175" t="str">
        <f t="shared" si="3"/>
        <v/>
      </c>
      <c r="L21" s="78">
        <f t="shared" si="4"/>
        <v>8</v>
      </c>
    </row>
    <row r="22" spans="1:12">
      <c r="A22" s="18">
        <v>44975</v>
      </c>
      <c r="B22" s="27"/>
      <c r="C22" s="27"/>
      <c r="D22" s="170" t="str">
        <f t="shared" si="0"/>
        <v/>
      </c>
      <c r="E22" s="170" t="str">
        <f t="shared" si="2"/>
        <v/>
      </c>
      <c r="F22" s="170" t="str">
        <f t="shared" si="1"/>
        <v/>
      </c>
      <c r="G22" s="172" t="str">
        <f>IF(D22="","",(D22*24)*Feiertage!$C$19)</f>
        <v/>
      </c>
      <c r="H22" s="17"/>
      <c r="I22" s="174" t="str">
        <f>IF(B22="","",LOOKUP(D22*28,{0,8},{0,14}))</f>
        <v/>
      </c>
      <c r="J22" s="175"/>
      <c r="K22" s="175" t="str">
        <f t="shared" si="3"/>
        <v/>
      </c>
      <c r="L22" s="73"/>
    </row>
    <row r="23" spans="1:12">
      <c r="A23" s="18">
        <v>44976</v>
      </c>
      <c r="B23" s="56"/>
      <c r="C23" s="56"/>
      <c r="D23" s="56" t="str">
        <f t="shared" si="0"/>
        <v/>
      </c>
      <c r="E23" s="56" t="str">
        <f t="shared" si="2"/>
        <v/>
      </c>
      <c r="F23" s="56" t="str">
        <f t="shared" si="1"/>
        <v/>
      </c>
      <c r="G23" s="141" t="str">
        <f>IF(D23="","",(D23*24)*Feiertage!$C$19)</f>
        <v/>
      </c>
      <c r="H23" s="52"/>
      <c r="I23" s="53" t="str">
        <f>IF(B23="","",LOOKUP(D23*28,{0,8},{0,14}))</f>
        <v/>
      </c>
      <c r="J23" s="70"/>
      <c r="K23" s="70" t="str">
        <f t="shared" si="3"/>
        <v/>
      </c>
      <c r="L23" s="72"/>
    </row>
    <row r="24" spans="1:12">
      <c r="A24" s="18">
        <v>44977</v>
      </c>
      <c r="B24" s="160"/>
      <c r="C24" s="160"/>
      <c r="D24" s="170" t="str">
        <f t="shared" si="0"/>
        <v/>
      </c>
      <c r="E24" s="170" t="str">
        <f t="shared" si="2"/>
        <v/>
      </c>
      <c r="F24" s="170" t="str">
        <f t="shared" si="1"/>
        <v/>
      </c>
      <c r="G24" s="172" t="str">
        <f>IF(D24="","",(D24*24)*Feiertage!$C$19)</f>
        <v/>
      </c>
      <c r="H24" s="166"/>
      <c r="I24" s="174" t="str">
        <f>IF(B24="","",LOOKUP(D24*28,{0,8},{0,14}))</f>
        <v/>
      </c>
      <c r="J24" s="175"/>
      <c r="K24" s="175" t="str">
        <f t="shared" si="3"/>
        <v/>
      </c>
      <c r="L24" s="167"/>
    </row>
    <row r="25" spans="1:12">
      <c r="A25" s="18">
        <v>44978</v>
      </c>
      <c r="B25" s="27"/>
      <c r="C25" s="27"/>
      <c r="D25" s="170" t="str">
        <f t="shared" si="0"/>
        <v/>
      </c>
      <c r="E25" s="170" t="str">
        <f t="shared" si="2"/>
        <v/>
      </c>
      <c r="F25" s="170" t="str">
        <f t="shared" si="1"/>
        <v/>
      </c>
      <c r="G25" s="172" t="str">
        <f>IF(D25="","",(D25*24)*Feiertage!$C$19)</f>
        <v/>
      </c>
      <c r="H25" s="17"/>
      <c r="I25" s="174" t="str">
        <f>IF(B25="","",LOOKUP(D25*28,{0,8},{0,14}))</f>
        <v/>
      </c>
      <c r="J25" s="175"/>
      <c r="K25" s="175" t="str">
        <f t="shared" si="3"/>
        <v/>
      </c>
      <c r="L25" s="73"/>
    </row>
    <row r="26" spans="1:12">
      <c r="A26" s="18">
        <v>44979</v>
      </c>
      <c r="B26" s="27"/>
      <c r="C26" s="27"/>
      <c r="D26" s="170" t="str">
        <f t="shared" si="0"/>
        <v/>
      </c>
      <c r="E26" s="170" t="str">
        <f t="shared" si="2"/>
        <v/>
      </c>
      <c r="F26" s="170" t="str">
        <f t="shared" si="1"/>
        <v/>
      </c>
      <c r="G26" s="172" t="str">
        <f>IF(D26="","",(D26*24)*Feiertage!$C$19)</f>
        <v/>
      </c>
      <c r="H26" s="17"/>
      <c r="I26" s="174" t="str">
        <f>IF(B26="","",LOOKUP(D26*28,{0,8},{0,14}))</f>
        <v/>
      </c>
      <c r="J26" s="175"/>
      <c r="K26" s="175" t="str">
        <f t="shared" si="3"/>
        <v/>
      </c>
      <c r="L26" s="73"/>
    </row>
    <row r="27" spans="1:12">
      <c r="A27" s="18">
        <v>44980</v>
      </c>
      <c r="B27" s="27"/>
      <c r="C27" s="27"/>
      <c r="D27" s="170" t="str">
        <f t="shared" si="0"/>
        <v/>
      </c>
      <c r="E27" s="170" t="str">
        <f t="shared" si="2"/>
        <v/>
      </c>
      <c r="F27" s="170" t="str">
        <f t="shared" si="1"/>
        <v/>
      </c>
      <c r="G27" s="172" t="str">
        <f>IF(D27="","",(D27*24)*Feiertage!$C$19)</f>
        <v/>
      </c>
      <c r="H27" s="17"/>
      <c r="I27" s="174" t="str">
        <f>IF(B27="","",LOOKUP(D27*28,{0,8},{0,14}))</f>
        <v/>
      </c>
      <c r="J27" s="175"/>
      <c r="K27" s="175" t="str">
        <f t="shared" si="3"/>
        <v/>
      </c>
      <c r="L27" s="73"/>
    </row>
    <row r="28" spans="1:12">
      <c r="A28" s="18">
        <v>44981</v>
      </c>
      <c r="B28" s="27"/>
      <c r="C28" s="27"/>
      <c r="D28" s="170" t="str">
        <f t="shared" si="0"/>
        <v/>
      </c>
      <c r="E28" s="170" t="str">
        <f t="shared" si="2"/>
        <v/>
      </c>
      <c r="F28" s="170" t="str">
        <f t="shared" si="1"/>
        <v/>
      </c>
      <c r="G28" s="172" t="str">
        <f>IF(D28="","",(D28*24)*Feiertage!$C$19)</f>
        <v/>
      </c>
      <c r="H28" s="17"/>
      <c r="I28" s="174" t="str">
        <f>IF(B28="","",LOOKUP(D28*28,{0,8},{0,14}))</f>
        <v/>
      </c>
      <c r="J28" s="175"/>
      <c r="K28" s="175" t="str">
        <f t="shared" si="3"/>
        <v/>
      </c>
      <c r="L28" s="78">
        <f t="shared" si="4"/>
        <v>9</v>
      </c>
    </row>
    <row r="29" spans="1:12">
      <c r="A29" s="18">
        <v>44982</v>
      </c>
      <c r="B29" s="27"/>
      <c r="C29" s="27"/>
      <c r="D29" s="170" t="str">
        <f t="shared" si="0"/>
        <v/>
      </c>
      <c r="E29" s="170" t="str">
        <f t="shared" si="2"/>
        <v/>
      </c>
      <c r="F29" s="170" t="str">
        <f t="shared" si="1"/>
        <v/>
      </c>
      <c r="G29" s="172" t="str">
        <f>IF(D29="","",(D29*24)*Feiertage!$C$19)</f>
        <v/>
      </c>
      <c r="H29" s="26"/>
      <c r="I29" s="174" t="str">
        <f>IF(B29="","",LOOKUP(D29*28,{0,8},{0,14}))</f>
        <v/>
      </c>
      <c r="J29" s="175"/>
      <c r="K29" s="175" t="str">
        <f t="shared" si="3"/>
        <v/>
      </c>
      <c r="L29" s="73"/>
    </row>
    <row r="30" spans="1:12">
      <c r="A30" s="18">
        <v>44983</v>
      </c>
      <c r="B30" s="56"/>
      <c r="C30" s="56"/>
      <c r="D30" s="56" t="str">
        <f t="shared" si="0"/>
        <v/>
      </c>
      <c r="E30" s="56" t="str">
        <f t="shared" si="2"/>
        <v/>
      </c>
      <c r="F30" s="56" t="str">
        <f t="shared" si="1"/>
        <v/>
      </c>
      <c r="G30" s="141" t="str">
        <f>IF(D30="","",(D30*24)*Feiertage!$C$19)</f>
        <v/>
      </c>
      <c r="H30" s="52"/>
      <c r="I30" s="53" t="str">
        <f>IF(B30="","",LOOKUP(D30*28,{0,8},{0,14}))</f>
        <v/>
      </c>
      <c r="J30" s="70"/>
      <c r="K30" s="70" t="str">
        <f t="shared" si="3"/>
        <v/>
      </c>
      <c r="L30" s="72"/>
    </row>
    <row r="31" spans="1:12">
      <c r="A31" s="18">
        <v>44984</v>
      </c>
      <c r="B31" s="168"/>
      <c r="C31" s="168"/>
      <c r="D31" s="170" t="str">
        <f t="shared" si="0"/>
        <v/>
      </c>
      <c r="E31" s="171" t="str">
        <f t="shared" si="2"/>
        <v/>
      </c>
      <c r="F31" s="171" t="str">
        <f t="shared" si="1"/>
        <v/>
      </c>
      <c r="G31" s="172" t="str">
        <f>IF(D31="","",(D31*24)*Feiertage!$C$19)</f>
        <v/>
      </c>
      <c r="H31" s="169"/>
      <c r="I31" s="174" t="str">
        <f>IF(B31="","",LOOKUP(D31*28,{0,8},{0,14}))</f>
        <v/>
      </c>
      <c r="J31" s="175"/>
      <c r="K31" s="175" t="str">
        <f t="shared" si="3"/>
        <v/>
      </c>
      <c r="L31" s="167"/>
    </row>
    <row r="32" spans="1:12">
      <c r="A32" s="18">
        <v>44985</v>
      </c>
      <c r="B32" s="27"/>
      <c r="C32" s="27"/>
      <c r="D32" s="170" t="str">
        <f t="shared" si="0"/>
        <v/>
      </c>
      <c r="E32" s="170" t="str">
        <f t="shared" si="2"/>
        <v/>
      </c>
      <c r="F32" s="170" t="str">
        <f t="shared" si="1"/>
        <v/>
      </c>
      <c r="G32" s="172" t="str">
        <f>IF(D32="","",(D32*24)*Feiertage!$C$19)</f>
        <v/>
      </c>
      <c r="H32" s="17"/>
      <c r="I32" s="174" t="str">
        <f>IF(B32="","",LOOKUP(D32*28,{0,8},{0,14}))</f>
        <v/>
      </c>
      <c r="J32" s="175"/>
      <c r="K32" s="175" t="str">
        <f t="shared" si="3"/>
        <v/>
      </c>
      <c r="L32" s="73"/>
    </row>
    <row r="33" spans="1:12">
      <c r="A33" s="48"/>
      <c r="B33" s="27"/>
      <c r="C33" s="27"/>
      <c r="D33" s="170" t="str">
        <f t="shared" si="0"/>
        <v/>
      </c>
      <c r="E33" s="170" t="str">
        <f t="shared" si="2"/>
        <v/>
      </c>
      <c r="F33" s="170" t="str">
        <f t="shared" si="1"/>
        <v/>
      </c>
      <c r="G33" s="172" t="str">
        <f t="shared" ref="G6:G35" si="5">IF(D33="","",(D33*24)*$C$3)</f>
        <v/>
      </c>
      <c r="H33" s="17"/>
      <c r="I33" s="174" t="str">
        <f>IF(B33="","",LOOKUP(D33*28,{0,8},{0,14}))</f>
        <v/>
      </c>
      <c r="J33" s="175"/>
      <c r="K33" s="175" t="str">
        <f t="shared" si="3"/>
        <v/>
      </c>
      <c r="L33" s="73"/>
    </row>
    <row r="34" spans="1:12">
      <c r="A34" s="46"/>
      <c r="B34" s="27"/>
      <c r="C34" s="27"/>
      <c r="D34" s="170" t="str">
        <f t="shared" si="0"/>
        <v/>
      </c>
      <c r="E34" s="170" t="str">
        <f t="shared" si="2"/>
        <v/>
      </c>
      <c r="F34" s="170" t="str">
        <f t="shared" si="1"/>
        <v/>
      </c>
      <c r="G34" s="172" t="str">
        <f t="shared" si="5"/>
        <v/>
      </c>
      <c r="H34" s="47"/>
      <c r="I34" s="174" t="str">
        <f>IF(B34="","",LOOKUP(D34*24,{0,8},{0,12}))</f>
        <v/>
      </c>
      <c r="J34" s="175"/>
      <c r="K34" s="175" t="str">
        <f t="shared" si="3"/>
        <v/>
      </c>
      <c r="L34" s="73"/>
    </row>
    <row r="35" spans="1:12" ht="15.75" thickBot="1">
      <c r="A35" s="91"/>
      <c r="B35" s="82"/>
      <c r="C35" s="82"/>
      <c r="D35" s="173" t="str">
        <f t="shared" si="0"/>
        <v/>
      </c>
      <c r="E35" s="173" t="str">
        <f t="shared" si="2"/>
        <v/>
      </c>
      <c r="F35" s="173" t="str">
        <f t="shared" si="1"/>
        <v/>
      </c>
      <c r="G35" s="172" t="str">
        <f t="shared" si="5"/>
        <v/>
      </c>
      <c r="H35" s="92"/>
      <c r="I35" s="176" t="str">
        <f>IF(B35="","",LOOKUP(D35*24,{0,8},{0,12}))</f>
        <v/>
      </c>
      <c r="J35" s="177"/>
      <c r="K35" s="177" t="str">
        <f t="shared" si="3"/>
        <v/>
      </c>
      <c r="L35" s="93"/>
    </row>
    <row r="36" spans="1:12" ht="15.75" thickBot="1">
      <c r="A36" s="83" t="s">
        <v>5</v>
      </c>
      <c r="B36" s="84"/>
      <c r="C36" s="84"/>
      <c r="D36" s="94">
        <f>SUM(D5:D35)</f>
        <v>0</v>
      </c>
      <c r="E36" s="94">
        <f>SUM(E5:E35)</f>
        <v>0</v>
      </c>
      <c r="F36" s="94">
        <f>SUM(F5:F35)</f>
        <v>0</v>
      </c>
      <c r="G36" s="142">
        <f>SUM(G6:G35)</f>
        <v>0</v>
      </c>
      <c r="H36" s="84"/>
      <c r="I36" s="132">
        <f>SUM(I5:I35)</f>
        <v>0</v>
      </c>
      <c r="J36" s="133"/>
      <c r="K36" s="133">
        <f>SUM(G36+I36)</f>
        <v>0</v>
      </c>
      <c r="L36" s="95"/>
    </row>
    <row r="37" spans="1:12">
      <c r="D37" s="4"/>
    </row>
    <row r="39" spans="1:12">
      <c r="A39" s="15" t="s">
        <v>14</v>
      </c>
    </row>
    <row r="40" spans="1:12">
      <c r="A40" s="43" t="s">
        <v>15</v>
      </c>
    </row>
    <row r="41" spans="1:12">
      <c r="A41" s="42" t="s">
        <v>16</v>
      </c>
    </row>
    <row r="42" spans="1:12">
      <c r="A42" s="14" t="s">
        <v>17</v>
      </c>
    </row>
  </sheetData>
  <conditionalFormatting sqref="A5:A35">
    <cfRule type="expression" dxfId="22" priority="2">
      <formula xml:space="preserve"> WEEKDAY(A5,2) &gt; 5</formula>
    </cfRule>
  </conditionalFormatting>
  <conditionalFormatting sqref="A5:K35">
    <cfRule type="expression" dxfId="21" priority="1">
      <formula>ISNUMBER(MATCH($A5,Feiertage,0))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2"/>
  <sheetViews>
    <sheetView topLeftCell="A4" workbookViewId="0">
      <selection activeCell="H5" activeCellId="1" sqref="B5:C35 H5:H35"/>
    </sheetView>
  </sheetViews>
  <sheetFormatPr defaultColWidth="10.7109375" defaultRowHeight="15"/>
  <cols>
    <col min="1" max="1" width="12.85546875" bestFit="1" customWidth="1"/>
    <col min="7" max="7" width="9.7109375" bestFit="1" customWidth="1"/>
    <col min="9" max="9" width="13.7109375" bestFit="1" customWidth="1"/>
    <col min="10" max="10" width="20.140625" bestFit="1" customWidth="1"/>
  </cols>
  <sheetData>
    <row r="1" spans="1:11">
      <c r="A1" t="s">
        <v>0</v>
      </c>
      <c r="B1" s="1">
        <v>0.95833333333333337</v>
      </c>
      <c r="C1" s="1">
        <v>0.25</v>
      </c>
    </row>
    <row r="2" spans="1:11">
      <c r="A2" t="s">
        <v>1</v>
      </c>
      <c r="B2" s="1">
        <v>0.25</v>
      </c>
      <c r="C2" s="1">
        <v>0.95833333333333337</v>
      </c>
    </row>
    <row r="3" spans="1:11">
      <c r="C3" s="4"/>
    </row>
    <row r="4" spans="1:11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23" t="s">
        <v>10</v>
      </c>
      <c r="J4" s="23" t="s">
        <v>12</v>
      </c>
      <c r="K4" s="16" t="s">
        <v>13</v>
      </c>
    </row>
    <row r="5" spans="1:11">
      <c r="A5" s="18">
        <v>44986</v>
      </c>
      <c r="B5" s="19"/>
      <c r="C5" s="19"/>
      <c r="D5" s="184" t="str">
        <f t="shared" ref="D5:D35" si="0">IF(B5="","",MOD(C5-B5,1))</f>
        <v/>
      </c>
      <c r="E5" s="185" t="str">
        <f>IF(B5="","",MAX(,MIN(C$1+(B$1&gt;C$1),$C5+($B5&gt;$C5))-MAX(B$1,$B5))+MAX(,(MIN(C$1,$C5+($B5&gt;$C5))-$B5)*(B$1&gt;C$1))+MAX(,MIN(C$1+(B$1&gt;C$1),$C5+0)-B$1)*($B5&gt;$C5))</f>
        <v/>
      </c>
      <c r="F5" s="185" t="str">
        <f t="shared" ref="F5:F35" si="1">IF(B5="","",MAX(,MIN(C$2+(B$2&gt;C$2),$C5+($B5&gt;$C5))-MAX(B$2,$B5))+MAX(,(MIN(C$2,$C5+($B5&gt;$C5))-$B5)*(B$2&gt;C$2))+MAX(,MIN(C$2+(B$2&gt;C$2),$C5+0)-B$2)*($B5&gt;$C5))</f>
        <v/>
      </c>
      <c r="G5" s="183" t="str">
        <f>IF(D5="","",(D5*24)*Feiertage!$C$19)</f>
        <v/>
      </c>
      <c r="H5" s="16"/>
      <c r="I5" s="174" t="str">
        <f>IF(B5="","",LOOKUP(D5*24,{0,8},{0,14}))</f>
        <v/>
      </c>
      <c r="J5" s="186" t="str">
        <f>IF(I5="","",G5+I5)</f>
        <v/>
      </c>
      <c r="K5" s="22"/>
    </row>
    <row r="6" spans="1:11">
      <c r="A6" s="18">
        <v>44987</v>
      </c>
      <c r="B6" s="19"/>
      <c r="C6" s="19"/>
      <c r="D6" s="184" t="str">
        <f t="shared" si="0"/>
        <v/>
      </c>
      <c r="E6" s="185" t="str">
        <f>IF(B6="","",MAX(,MIN(C$1+(B$1&gt;C$1),$C6+($B6&gt;$C6))-MAX(B$1,$B6))+MAX(,(MIN(C$1,$C6+($B6&gt;$C6))-$B6)*(B$1&gt;C$1))+MAX(,MIN(C$1+(B$1&gt;C$1),$C6+0)-B$1)*($B6&gt;$C6))</f>
        <v/>
      </c>
      <c r="F6" s="185" t="str">
        <f t="shared" si="1"/>
        <v/>
      </c>
      <c r="G6" s="183" t="str">
        <f>IF(D6="","",(D6*24)*Feiertage!$C$19)</f>
        <v/>
      </c>
      <c r="H6" s="17"/>
      <c r="I6" s="174" t="str">
        <f>IF(B6="","",LOOKUP(D6*24,{0,8},{0,14}))</f>
        <v/>
      </c>
      <c r="J6" s="186" t="str">
        <f>IF(I6="","",G6+I6)</f>
        <v/>
      </c>
      <c r="K6" s="79">
        <f t="shared" ref="K6:K27" si="2">WEEKNUM(A6,2)</f>
        <v>10</v>
      </c>
    </row>
    <row r="7" spans="1:11">
      <c r="A7" s="18">
        <v>44988</v>
      </c>
      <c r="B7" s="19"/>
      <c r="C7" s="19"/>
      <c r="D7" s="184" t="str">
        <f t="shared" si="0"/>
        <v/>
      </c>
      <c r="E7" s="185" t="str">
        <f t="shared" ref="E7:E35" si="3">IF(B7="","",MAX(,MIN(C$1+(B$1&gt;C$1),$C7+($B7&gt;$C7))-MAX(B$1,$B7))+MAX(,(MIN(C$1,$C7+($B7&gt;$C7))-$B7)*(B$1&gt;C$1))+MAX(,MIN(C$1+(B$1&gt;C$1),$C7+0)-B$1)*($B7&gt;$C7))</f>
        <v/>
      </c>
      <c r="F7" s="185" t="str">
        <f t="shared" si="1"/>
        <v/>
      </c>
      <c r="G7" s="183" t="str">
        <f>IF(D7="","",(D7*24)*Feiertage!$C$19)</f>
        <v/>
      </c>
      <c r="H7" s="17"/>
      <c r="I7" s="174" t="str">
        <f>IF(B7="","",LOOKUP(D7*24,{0,8},{0,14}))</f>
        <v/>
      </c>
      <c r="J7" s="186" t="str">
        <f t="shared" ref="J7:J35" si="4">IF(I7="","",G7+I7)</f>
        <v/>
      </c>
      <c r="K7" s="22"/>
    </row>
    <row r="8" spans="1:11">
      <c r="A8" s="18">
        <v>44989</v>
      </c>
      <c r="B8" s="49"/>
      <c r="C8" s="49"/>
      <c r="D8" s="50" t="str">
        <f t="shared" si="0"/>
        <v/>
      </c>
      <c r="E8" s="49" t="str">
        <f t="shared" si="3"/>
        <v/>
      </c>
      <c r="F8" s="49" t="str">
        <f t="shared" si="1"/>
        <v/>
      </c>
      <c r="G8" s="51" t="str">
        <f>IF(D8="","",(D8*24)*Feiertage!$C$19)</f>
        <v/>
      </c>
      <c r="H8" s="52"/>
      <c r="I8" s="53" t="str">
        <f>IF(B8="","",LOOKUP(D8*24,{0,8},{0,14}))</f>
        <v/>
      </c>
      <c r="J8" s="54" t="str">
        <f t="shared" si="4"/>
        <v/>
      </c>
      <c r="K8" s="58"/>
    </row>
    <row r="9" spans="1:11">
      <c r="A9" s="18">
        <v>44990</v>
      </c>
      <c r="B9" s="49"/>
      <c r="C9" s="49"/>
      <c r="D9" s="50" t="str">
        <f t="shared" si="0"/>
        <v/>
      </c>
      <c r="E9" s="49" t="str">
        <f t="shared" si="3"/>
        <v/>
      </c>
      <c r="F9" s="49" t="str">
        <f t="shared" si="1"/>
        <v/>
      </c>
      <c r="G9" s="51" t="str">
        <f>IF(D9="","",(D9*24)*Feiertage!$C$19)</f>
        <v/>
      </c>
      <c r="H9" s="52"/>
      <c r="I9" s="53" t="str">
        <f>IF(B9="","",LOOKUP(D9*28,{0,8},{0,14}))</f>
        <v/>
      </c>
      <c r="J9" s="54" t="str">
        <f t="shared" si="4"/>
        <v/>
      </c>
      <c r="K9" s="58"/>
    </row>
    <row r="10" spans="1:11">
      <c r="A10" s="18">
        <v>44991</v>
      </c>
      <c r="B10" s="159"/>
      <c r="C10" s="159"/>
      <c r="D10" s="184" t="str">
        <f t="shared" si="0"/>
        <v/>
      </c>
      <c r="E10" s="185" t="str">
        <f t="shared" si="3"/>
        <v/>
      </c>
      <c r="F10" s="185" t="str">
        <f t="shared" si="1"/>
        <v/>
      </c>
      <c r="G10" s="183" t="str">
        <f>IF(D10="","",(D10*24)*Feiertage!$C$19)</f>
        <v/>
      </c>
      <c r="H10" s="166"/>
      <c r="I10" s="174" t="str">
        <f>IF(B10="","",LOOKUP(D10*28,{0,8},{0,14}))</f>
        <v/>
      </c>
      <c r="J10" s="186" t="str">
        <f t="shared" si="4"/>
        <v/>
      </c>
      <c r="K10" s="179"/>
    </row>
    <row r="11" spans="1:11">
      <c r="A11" s="18">
        <v>44992</v>
      </c>
      <c r="B11" s="19"/>
      <c r="C11" s="19"/>
      <c r="D11" s="184" t="str">
        <f t="shared" si="0"/>
        <v/>
      </c>
      <c r="E11" s="185" t="str">
        <f t="shared" si="3"/>
        <v/>
      </c>
      <c r="F11" s="185" t="str">
        <f t="shared" si="1"/>
        <v/>
      </c>
      <c r="G11" s="183" t="str">
        <f>IF(D11="","",(D11*24)*Feiertage!$C$19)</f>
        <v/>
      </c>
      <c r="H11" s="17"/>
      <c r="I11" s="174" t="str">
        <f>IF(B11="","",LOOKUP(D11*24,{0,8},{0,14}))</f>
        <v/>
      </c>
      <c r="J11" s="186" t="str">
        <f t="shared" si="4"/>
        <v/>
      </c>
      <c r="K11" s="22"/>
    </row>
    <row r="12" spans="1:11">
      <c r="A12" s="18">
        <v>44993</v>
      </c>
      <c r="B12" s="19"/>
      <c r="C12" s="19"/>
      <c r="D12" s="184" t="str">
        <f t="shared" si="0"/>
        <v/>
      </c>
      <c r="E12" s="185" t="str">
        <f t="shared" si="3"/>
        <v/>
      </c>
      <c r="F12" s="185" t="str">
        <f t="shared" si="1"/>
        <v/>
      </c>
      <c r="G12" s="183" t="str">
        <f>IF(D12="","",(D12*24)*Feiertage!$C$19)</f>
        <v/>
      </c>
      <c r="H12" s="17"/>
      <c r="I12" s="174" t="str">
        <f>IF(B12="","",LOOKUP(D12*24,{0,8},{0,14}))</f>
        <v/>
      </c>
      <c r="J12" s="186" t="str">
        <f t="shared" si="4"/>
        <v/>
      </c>
      <c r="K12" s="22"/>
    </row>
    <row r="13" spans="1:11">
      <c r="A13" s="18">
        <v>44994</v>
      </c>
      <c r="B13" s="19"/>
      <c r="C13" s="19"/>
      <c r="D13" s="184" t="str">
        <f t="shared" si="0"/>
        <v/>
      </c>
      <c r="E13" s="185" t="str">
        <f t="shared" si="3"/>
        <v/>
      </c>
      <c r="F13" s="185" t="str">
        <f t="shared" si="1"/>
        <v/>
      </c>
      <c r="G13" s="183" t="str">
        <f>IF(D13="","",(D13*24)*Feiertage!$C$19)</f>
        <v/>
      </c>
      <c r="H13" s="17"/>
      <c r="I13" s="174" t="str">
        <f>IF(B13="","",LOOKUP(D13*24,{0,8},{0,14}))</f>
        <v/>
      </c>
      <c r="J13" s="186" t="str">
        <f t="shared" si="4"/>
        <v/>
      </c>
      <c r="K13" s="79">
        <f t="shared" si="2"/>
        <v>11</v>
      </c>
    </row>
    <row r="14" spans="1:11">
      <c r="A14" s="18">
        <v>44995</v>
      </c>
      <c r="B14" s="19"/>
      <c r="C14" s="19"/>
      <c r="D14" s="184" t="str">
        <f t="shared" si="0"/>
        <v/>
      </c>
      <c r="E14" s="185" t="str">
        <f t="shared" si="3"/>
        <v/>
      </c>
      <c r="F14" s="185" t="str">
        <f t="shared" si="1"/>
        <v/>
      </c>
      <c r="G14" s="183" t="str">
        <f>IF(D14="","",(D14*24)*Feiertage!$C$19)</f>
        <v/>
      </c>
      <c r="H14" s="17"/>
      <c r="I14" s="174" t="str">
        <f>IF(B14="","",LOOKUP(D14*24,{0,8},{0,14}))</f>
        <v/>
      </c>
      <c r="J14" s="186" t="str">
        <f t="shared" si="4"/>
        <v/>
      </c>
      <c r="K14" s="22"/>
    </row>
    <row r="15" spans="1:11">
      <c r="A15" s="18">
        <v>44996</v>
      </c>
      <c r="B15" s="49"/>
      <c r="C15" s="49"/>
      <c r="D15" s="50" t="str">
        <f t="shared" si="0"/>
        <v/>
      </c>
      <c r="E15" s="49" t="str">
        <f t="shared" si="3"/>
        <v/>
      </c>
      <c r="F15" s="49" t="str">
        <f t="shared" si="1"/>
        <v/>
      </c>
      <c r="G15" s="51" t="str">
        <f>IF(D15="","",(D15*24)*Feiertage!$C$19)</f>
        <v/>
      </c>
      <c r="H15" s="52"/>
      <c r="I15" s="53" t="str">
        <f>IF(B15="","",LOOKUP(D15*24,{0,8},{0,14}))</f>
        <v/>
      </c>
      <c r="J15" s="54" t="str">
        <f t="shared" si="4"/>
        <v/>
      </c>
      <c r="K15" s="58"/>
    </row>
    <row r="16" spans="1:11">
      <c r="A16" s="18">
        <v>44997</v>
      </c>
      <c r="B16" s="49"/>
      <c r="C16" s="49"/>
      <c r="D16" s="50" t="str">
        <f t="shared" si="0"/>
        <v/>
      </c>
      <c r="E16" s="49" t="str">
        <f t="shared" si="3"/>
        <v/>
      </c>
      <c r="F16" s="49" t="str">
        <f t="shared" si="1"/>
        <v/>
      </c>
      <c r="G16" s="51" t="str">
        <f>IF(D16="","",(D16*24)*Feiertage!$C$19)</f>
        <v/>
      </c>
      <c r="H16" s="52"/>
      <c r="I16" s="53" t="str">
        <f>IF(B16="","",LOOKUP(D16*28,{0,8},{0,14}))</f>
        <v/>
      </c>
      <c r="J16" s="54" t="str">
        <f t="shared" si="4"/>
        <v/>
      </c>
      <c r="K16" s="58"/>
    </row>
    <row r="17" spans="1:11">
      <c r="A17" s="18">
        <v>44998</v>
      </c>
      <c r="B17" s="159"/>
      <c r="C17" s="159"/>
      <c r="D17" s="184" t="str">
        <f t="shared" si="0"/>
        <v/>
      </c>
      <c r="E17" s="185" t="str">
        <f t="shared" si="3"/>
        <v/>
      </c>
      <c r="F17" s="185" t="str">
        <f t="shared" si="1"/>
        <v/>
      </c>
      <c r="G17" s="183" t="str">
        <f>IF(D17="","",(D17*24)*Feiertage!$C$19)</f>
        <v/>
      </c>
      <c r="H17" s="166"/>
      <c r="I17" s="174" t="str">
        <f>IF(B17="","",LOOKUP(D17*28,{0,8},{0,14}))</f>
        <v/>
      </c>
      <c r="J17" s="186" t="str">
        <f t="shared" si="4"/>
        <v/>
      </c>
      <c r="K17" s="179"/>
    </row>
    <row r="18" spans="1:11">
      <c r="A18" s="18">
        <v>44999</v>
      </c>
      <c r="B18" s="25"/>
      <c r="C18" s="19"/>
      <c r="D18" s="184" t="str">
        <f t="shared" si="0"/>
        <v/>
      </c>
      <c r="E18" s="185" t="str">
        <f t="shared" si="3"/>
        <v/>
      </c>
      <c r="F18" s="185" t="str">
        <f t="shared" si="1"/>
        <v/>
      </c>
      <c r="G18" s="183" t="str">
        <f>IF(D18="","",(D18*24)*Feiertage!$C$19)</f>
        <v/>
      </c>
      <c r="H18" s="17"/>
      <c r="I18" s="174" t="str">
        <f>IF(B18="","",LOOKUP(D18*28,{0,8},{0,14}))</f>
        <v/>
      </c>
      <c r="J18" s="186" t="str">
        <f t="shared" si="4"/>
        <v/>
      </c>
      <c r="K18" s="22"/>
    </row>
    <row r="19" spans="1:11">
      <c r="A19" s="18">
        <v>45000</v>
      </c>
      <c r="B19" s="19"/>
      <c r="C19" s="19"/>
      <c r="D19" s="184" t="str">
        <f t="shared" si="0"/>
        <v/>
      </c>
      <c r="E19" s="185" t="str">
        <f t="shared" si="3"/>
        <v/>
      </c>
      <c r="F19" s="185" t="str">
        <f t="shared" si="1"/>
        <v/>
      </c>
      <c r="G19" s="183" t="str">
        <f>IF(D19="","",(D19*24)*Feiertage!$C$19)</f>
        <v/>
      </c>
      <c r="H19" s="17"/>
      <c r="I19" s="174" t="str">
        <f>IF(B19="","",LOOKUP(D19*28,{0,8},{0,14}))</f>
        <v/>
      </c>
      <c r="J19" s="186" t="str">
        <f t="shared" si="4"/>
        <v/>
      </c>
      <c r="K19" s="22"/>
    </row>
    <row r="20" spans="1:11">
      <c r="A20" s="18">
        <v>45001</v>
      </c>
      <c r="B20" s="19"/>
      <c r="C20" s="19"/>
      <c r="D20" s="184" t="str">
        <f t="shared" si="0"/>
        <v/>
      </c>
      <c r="E20" s="185" t="str">
        <f t="shared" si="3"/>
        <v/>
      </c>
      <c r="F20" s="185" t="str">
        <f t="shared" si="1"/>
        <v/>
      </c>
      <c r="G20" s="183" t="str">
        <f>IF(D20="","",(D20*24)*Feiertage!$C$19)</f>
        <v/>
      </c>
      <c r="H20" s="17"/>
      <c r="I20" s="174" t="str">
        <f>IF(B20="","",LOOKUP(D20*28,{0,8},{0,14}))</f>
        <v/>
      </c>
      <c r="J20" s="186" t="str">
        <f t="shared" si="4"/>
        <v/>
      </c>
      <c r="K20" s="79">
        <f t="shared" si="2"/>
        <v>12</v>
      </c>
    </row>
    <row r="21" spans="1:11">
      <c r="A21" s="18">
        <v>45002</v>
      </c>
      <c r="B21" s="19"/>
      <c r="C21" s="19"/>
      <c r="D21" s="184" t="str">
        <f t="shared" si="0"/>
        <v/>
      </c>
      <c r="E21" s="185" t="str">
        <f t="shared" si="3"/>
        <v/>
      </c>
      <c r="F21" s="185" t="str">
        <f t="shared" si="1"/>
        <v/>
      </c>
      <c r="G21" s="183" t="str">
        <f>IF(D21="","",(D21*24)*Feiertage!$C$19)</f>
        <v/>
      </c>
      <c r="H21" s="17"/>
      <c r="I21" s="174" t="str">
        <f>IF(B21="","",LOOKUP(D21*28,{0,8},{0,14}))</f>
        <v/>
      </c>
      <c r="J21" s="186" t="str">
        <f t="shared" si="4"/>
        <v/>
      </c>
      <c r="K21" s="22"/>
    </row>
    <row r="22" spans="1:11">
      <c r="A22" s="18">
        <v>45003</v>
      </c>
      <c r="B22" s="49"/>
      <c r="C22" s="49"/>
      <c r="D22" s="50" t="str">
        <f t="shared" si="0"/>
        <v/>
      </c>
      <c r="E22" s="49" t="str">
        <f t="shared" si="3"/>
        <v/>
      </c>
      <c r="F22" s="49" t="str">
        <f t="shared" si="1"/>
        <v/>
      </c>
      <c r="G22" s="51" t="str">
        <f>IF(D22="","",(D22*24)*Feiertage!$C$19)</f>
        <v/>
      </c>
      <c r="H22" s="52"/>
      <c r="I22" s="53" t="str">
        <f>IF(B22="","",LOOKUP(D22*28,{0,8},{0,14}))</f>
        <v/>
      </c>
      <c r="J22" s="54" t="str">
        <f t="shared" si="4"/>
        <v/>
      </c>
      <c r="K22" s="58"/>
    </row>
    <row r="23" spans="1:11">
      <c r="A23" s="18">
        <v>45004</v>
      </c>
      <c r="B23" s="49"/>
      <c r="C23" s="49"/>
      <c r="D23" s="50" t="str">
        <f t="shared" si="0"/>
        <v/>
      </c>
      <c r="E23" s="49" t="str">
        <f t="shared" si="3"/>
        <v/>
      </c>
      <c r="F23" s="49" t="str">
        <f t="shared" si="1"/>
        <v/>
      </c>
      <c r="G23" s="51" t="str">
        <f>IF(D23="","",(D23*24)*Feiertage!$C$19)</f>
        <v/>
      </c>
      <c r="H23" s="52"/>
      <c r="I23" s="53" t="str">
        <f>IF(B23="","",LOOKUP(D23*28,{0,8},{0,14}))</f>
        <v/>
      </c>
      <c r="J23" s="54" t="str">
        <f t="shared" si="4"/>
        <v/>
      </c>
      <c r="K23" s="58"/>
    </row>
    <row r="24" spans="1:11">
      <c r="A24" s="158">
        <v>45005</v>
      </c>
      <c r="B24" s="159"/>
      <c r="C24" s="159"/>
      <c r="D24" s="184" t="str">
        <f t="shared" si="0"/>
        <v/>
      </c>
      <c r="E24" s="185" t="str">
        <f t="shared" si="3"/>
        <v/>
      </c>
      <c r="F24" s="185" t="str">
        <f t="shared" si="1"/>
        <v/>
      </c>
      <c r="G24" s="183" t="str">
        <f>IF(D24="","",(D24*24)*Feiertage!$C$19)</f>
        <v/>
      </c>
      <c r="H24" s="166"/>
      <c r="I24" s="174" t="str">
        <f>IF(B24="","",LOOKUP(D24*28,{0,8},{0,14}))</f>
        <v/>
      </c>
      <c r="J24" s="186" t="str">
        <f t="shared" si="4"/>
        <v/>
      </c>
      <c r="K24" s="179"/>
    </row>
    <row r="25" spans="1:11">
      <c r="A25" s="18">
        <v>45006</v>
      </c>
      <c r="B25" s="19"/>
      <c r="C25" s="19"/>
      <c r="D25" s="184" t="str">
        <f t="shared" si="0"/>
        <v/>
      </c>
      <c r="E25" s="185" t="str">
        <f t="shared" si="3"/>
        <v/>
      </c>
      <c r="F25" s="185" t="str">
        <f t="shared" si="1"/>
        <v/>
      </c>
      <c r="G25" s="183" t="str">
        <f>IF(D25="","",(D25*24)*Feiertage!$C$19)</f>
        <v/>
      </c>
      <c r="H25" s="17"/>
      <c r="I25" s="174" t="str">
        <f>IF(B25="","",LOOKUP(D25*24,{0,8},{0,14}))</f>
        <v/>
      </c>
      <c r="J25" s="186" t="str">
        <f t="shared" si="4"/>
        <v/>
      </c>
      <c r="K25" s="22"/>
    </row>
    <row r="26" spans="1:11">
      <c r="A26" s="18">
        <v>45007</v>
      </c>
      <c r="B26" s="19"/>
      <c r="C26" s="19"/>
      <c r="D26" s="184" t="str">
        <f t="shared" si="0"/>
        <v/>
      </c>
      <c r="E26" s="185" t="str">
        <f t="shared" si="3"/>
        <v/>
      </c>
      <c r="F26" s="185" t="str">
        <f t="shared" si="1"/>
        <v/>
      </c>
      <c r="G26" s="183" t="str">
        <f>IF(D26="","",(D26*24)*Feiertage!$C$19)</f>
        <v/>
      </c>
      <c r="H26" s="17"/>
      <c r="I26" s="174" t="str">
        <f>IF(B26="","",LOOKUP(D26*24,{0,8},{0,14}))</f>
        <v/>
      </c>
      <c r="J26" s="186" t="str">
        <f t="shared" si="4"/>
        <v/>
      </c>
      <c r="K26" s="22"/>
    </row>
    <row r="27" spans="1:11">
      <c r="A27" s="18">
        <v>45008</v>
      </c>
      <c r="B27" s="19"/>
      <c r="C27" s="19"/>
      <c r="D27" s="184" t="str">
        <f t="shared" si="0"/>
        <v/>
      </c>
      <c r="E27" s="185" t="str">
        <f t="shared" si="3"/>
        <v/>
      </c>
      <c r="F27" s="185" t="str">
        <f t="shared" si="1"/>
        <v/>
      </c>
      <c r="G27" s="183" t="str">
        <f>IF(D27="","",(D27*24)*Feiertage!$C$19)</f>
        <v/>
      </c>
      <c r="H27" s="17"/>
      <c r="I27" s="174" t="str">
        <f>IF(B27="","",LOOKUP(D27*24,{0,8},{0,14}))</f>
        <v/>
      </c>
      <c r="J27" s="186" t="str">
        <f t="shared" si="4"/>
        <v/>
      </c>
      <c r="K27" s="79">
        <f t="shared" si="2"/>
        <v>13</v>
      </c>
    </row>
    <row r="28" spans="1:11">
      <c r="A28" s="18">
        <v>45009</v>
      </c>
      <c r="B28" s="19"/>
      <c r="C28" s="19"/>
      <c r="D28" s="184" t="str">
        <f t="shared" si="0"/>
        <v/>
      </c>
      <c r="E28" s="185" t="str">
        <f t="shared" si="3"/>
        <v/>
      </c>
      <c r="F28" s="185" t="str">
        <f t="shared" si="1"/>
        <v/>
      </c>
      <c r="G28" s="183" t="str">
        <f>IF(D28="","",(D28*24)*Feiertage!$C$19)</f>
        <v/>
      </c>
      <c r="H28" s="17"/>
      <c r="I28" s="174" t="str">
        <f>IF(B28="","",LOOKUP(D28*24,{0,8},{0,14}))</f>
        <v/>
      </c>
      <c r="J28" s="186" t="str">
        <f t="shared" si="4"/>
        <v/>
      </c>
      <c r="K28" s="22"/>
    </row>
    <row r="29" spans="1:11">
      <c r="A29" s="18">
        <v>45010</v>
      </c>
      <c r="B29" s="56"/>
      <c r="C29" s="50"/>
      <c r="D29" s="50" t="str">
        <f t="shared" si="0"/>
        <v/>
      </c>
      <c r="E29" s="49" t="str">
        <f t="shared" si="3"/>
        <v/>
      </c>
      <c r="F29" s="49" t="str">
        <f t="shared" si="1"/>
        <v/>
      </c>
      <c r="G29" s="51" t="str">
        <f>IF(D29="","",(D29*24)*Feiertage!$C$19)</f>
        <v/>
      </c>
      <c r="H29" s="50"/>
      <c r="I29" s="53" t="str">
        <f>IF(B29="","",LOOKUP(D29*24,{0,8},{0,14}))</f>
        <v/>
      </c>
      <c r="J29" s="54" t="str">
        <f t="shared" si="4"/>
        <v/>
      </c>
      <c r="K29" s="58"/>
    </row>
    <row r="30" spans="1:11">
      <c r="A30" s="18">
        <v>45011</v>
      </c>
      <c r="B30" s="56"/>
      <c r="C30" s="49"/>
      <c r="D30" s="50" t="str">
        <f t="shared" si="0"/>
        <v/>
      </c>
      <c r="E30" s="49" t="str">
        <f t="shared" si="3"/>
        <v/>
      </c>
      <c r="F30" s="49" t="str">
        <f t="shared" si="1"/>
        <v/>
      </c>
      <c r="G30" s="51" t="str">
        <f>IF(D30="","",(D30*24)*Feiertage!$C$19)</f>
        <v/>
      </c>
      <c r="H30" s="52"/>
      <c r="I30" s="53" t="str">
        <f>IF(B30="","",LOOKUP(D30*28,{0,8},{0,14}))</f>
        <v/>
      </c>
      <c r="J30" s="54" t="str">
        <f t="shared" si="4"/>
        <v/>
      </c>
      <c r="K30" s="58"/>
    </row>
    <row r="31" spans="1:11">
      <c r="A31" s="18">
        <v>45012</v>
      </c>
      <c r="B31" s="168"/>
      <c r="C31" s="180"/>
      <c r="D31" s="181" t="str">
        <f t="shared" si="0"/>
        <v/>
      </c>
      <c r="E31" s="182" t="str">
        <f t="shared" si="3"/>
        <v/>
      </c>
      <c r="F31" s="182" t="str">
        <f t="shared" si="1"/>
        <v/>
      </c>
      <c r="G31" s="183" t="str">
        <f>IF(D31="","",(D31*24)*Feiertage!$C$19)</f>
        <v/>
      </c>
      <c r="H31" s="169"/>
      <c r="I31" s="174" t="str">
        <f>IF(B31="","",LOOKUP(D31*28,{0,8},{0,14}))</f>
        <v/>
      </c>
      <c r="J31" s="186" t="str">
        <f t="shared" si="4"/>
        <v/>
      </c>
      <c r="K31" s="179"/>
    </row>
    <row r="32" spans="1:11">
      <c r="A32" s="18">
        <v>45013</v>
      </c>
      <c r="B32" s="27"/>
      <c r="C32" s="19"/>
      <c r="D32" s="184" t="str">
        <f t="shared" si="0"/>
        <v/>
      </c>
      <c r="E32" s="185" t="str">
        <f t="shared" si="3"/>
        <v/>
      </c>
      <c r="F32" s="185" t="str">
        <f t="shared" si="1"/>
        <v/>
      </c>
      <c r="G32" s="183" t="str">
        <f>IF(D32="","",(D32*24)*Feiertage!$C$19)</f>
        <v/>
      </c>
      <c r="H32" s="17"/>
      <c r="I32" s="174" t="str">
        <f>IF(B32="","",LOOKUP(D32*24,{0,8},{0,14}))</f>
        <v/>
      </c>
      <c r="J32" s="186" t="str">
        <f t="shared" si="4"/>
        <v/>
      </c>
      <c r="K32" s="22"/>
    </row>
    <row r="33" spans="1:11">
      <c r="A33" s="18">
        <v>45014</v>
      </c>
      <c r="B33" s="27"/>
      <c r="C33" s="19"/>
      <c r="D33" s="184" t="str">
        <f t="shared" si="0"/>
        <v/>
      </c>
      <c r="E33" s="185" t="str">
        <f t="shared" si="3"/>
        <v/>
      </c>
      <c r="F33" s="185" t="str">
        <f t="shared" si="1"/>
        <v/>
      </c>
      <c r="G33" s="183" t="str">
        <f>IF(D33="","",(D33*24)*Feiertage!$C$19)</f>
        <v/>
      </c>
      <c r="H33" s="17"/>
      <c r="I33" s="174" t="str">
        <f>IF(B33="","",LOOKUP(D33*24,{0,8},{0,14}))</f>
        <v/>
      </c>
      <c r="J33" s="186" t="str">
        <f t="shared" si="4"/>
        <v/>
      </c>
      <c r="K33" s="22"/>
    </row>
    <row r="34" spans="1:11">
      <c r="A34" s="18">
        <v>45015</v>
      </c>
      <c r="B34" s="160"/>
      <c r="C34" s="159"/>
      <c r="D34" s="184" t="str">
        <f t="shared" si="0"/>
        <v/>
      </c>
      <c r="E34" s="185" t="str">
        <f t="shared" si="3"/>
        <v/>
      </c>
      <c r="F34" s="185" t="str">
        <f t="shared" si="1"/>
        <v/>
      </c>
      <c r="G34" s="183" t="str">
        <f>IF(D34="","",(D34*24)*Feiertage!$C$19)</f>
        <v/>
      </c>
      <c r="H34" s="163"/>
      <c r="I34" s="174"/>
      <c r="J34" s="186" t="str">
        <f t="shared" si="4"/>
        <v/>
      </c>
      <c r="K34" s="179">
        <f>WEEKNUM(A34,2)</f>
        <v>14</v>
      </c>
    </row>
    <row r="35" spans="1:11">
      <c r="A35" s="18">
        <v>45016</v>
      </c>
      <c r="B35" s="160"/>
      <c r="C35" s="159"/>
      <c r="D35" s="184" t="str">
        <f t="shared" si="0"/>
        <v/>
      </c>
      <c r="E35" s="185" t="str">
        <f t="shared" si="3"/>
        <v/>
      </c>
      <c r="F35" s="185" t="str">
        <f t="shared" si="1"/>
        <v/>
      </c>
      <c r="G35" s="183" t="str">
        <f>IF(D35="","",(D35*24)*Feiertage!$C$19)</f>
        <v/>
      </c>
      <c r="H35" s="166"/>
      <c r="I35" s="174"/>
      <c r="J35" s="186" t="str">
        <f t="shared" si="4"/>
        <v/>
      </c>
      <c r="K35" s="179"/>
    </row>
    <row r="36" spans="1:11">
      <c r="A36" s="3" t="s">
        <v>5</v>
      </c>
      <c r="D36" s="5">
        <f>SUM(D5:D35)</f>
        <v>0</v>
      </c>
      <c r="E36" s="5">
        <f>SUM(E5:E35)</f>
        <v>0</v>
      </c>
      <c r="F36" s="5">
        <f>SUM(F5:F35)</f>
        <v>0</v>
      </c>
      <c r="G36" s="96">
        <f>SUM(G5:G35)</f>
        <v>0</v>
      </c>
      <c r="H36" s="2"/>
      <c r="I36" s="143">
        <f>SUM(I5:I35)</f>
        <v>0</v>
      </c>
      <c r="J36" s="13">
        <f>G36+I36</f>
        <v>0</v>
      </c>
    </row>
    <row r="37" spans="1:11">
      <c r="D37" s="4"/>
    </row>
    <row r="39" spans="1:11">
      <c r="A39" s="15" t="s">
        <v>14</v>
      </c>
    </row>
    <row r="40" spans="1:11">
      <c r="A40" s="43" t="s">
        <v>15</v>
      </c>
    </row>
    <row r="41" spans="1:11">
      <c r="A41" s="42" t="s">
        <v>16</v>
      </c>
    </row>
    <row r="42" spans="1:11">
      <c r="A42" s="14" t="s">
        <v>17</v>
      </c>
    </row>
  </sheetData>
  <conditionalFormatting sqref="A5:A35">
    <cfRule type="expression" dxfId="20" priority="2">
      <formula xml:space="preserve"> WEEKDAY(A5,2) &gt; 5</formula>
    </cfRule>
  </conditionalFormatting>
  <conditionalFormatting sqref="A5:J35">
    <cfRule type="expression" dxfId="19" priority="1">
      <formula>ISNUMBER(MATCH($A5,Feiertage,0))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3"/>
  <sheetViews>
    <sheetView topLeftCell="A4" workbookViewId="0">
      <selection activeCell="H5" activeCellId="1" sqref="B5:C34 H5:H34"/>
    </sheetView>
  </sheetViews>
  <sheetFormatPr defaultColWidth="10.7109375" defaultRowHeight="15"/>
  <cols>
    <col min="1" max="1" width="12.85546875" bestFit="1" customWidth="1"/>
    <col min="7" max="7" width="9.7109375" bestFit="1" customWidth="1"/>
    <col min="9" max="9" width="13.7109375" bestFit="1" customWidth="1"/>
    <col min="10" max="10" width="20.140625" style="12" bestFit="1" customWidth="1"/>
    <col min="11" max="11" width="11.42578125" style="2"/>
  </cols>
  <sheetData>
    <row r="1" spans="1:11">
      <c r="A1" t="s">
        <v>0</v>
      </c>
      <c r="B1" s="1">
        <v>0.95833333333333337</v>
      </c>
      <c r="C1" s="1">
        <v>0.25</v>
      </c>
    </row>
    <row r="2" spans="1:11">
      <c r="A2" t="s">
        <v>1</v>
      </c>
      <c r="B2" s="1">
        <v>0.25</v>
      </c>
      <c r="C2" s="1">
        <v>0.95833333333333337</v>
      </c>
    </row>
    <row r="3" spans="1:11">
      <c r="C3" s="4"/>
    </row>
    <row r="4" spans="1:11">
      <c r="A4" s="16" t="s">
        <v>2</v>
      </c>
      <c r="B4" s="16" t="s">
        <v>3</v>
      </c>
      <c r="C4" s="16" t="s">
        <v>4</v>
      </c>
      <c r="D4" s="188" t="s">
        <v>5</v>
      </c>
      <c r="E4" s="188" t="s">
        <v>6</v>
      </c>
      <c r="F4" s="188" t="s">
        <v>7</v>
      </c>
      <c r="G4" s="188" t="s">
        <v>8</v>
      </c>
      <c r="H4" s="16" t="s">
        <v>9</v>
      </c>
      <c r="I4" s="189" t="s">
        <v>10</v>
      </c>
      <c r="J4" s="189" t="s">
        <v>12</v>
      </c>
      <c r="K4" s="16" t="s">
        <v>13</v>
      </c>
    </row>
    <row r="5" spans="1:11">
      <c r="A5" s="158">
        <v>45017</v>
      </c>
      <c r="B5" s="49"/>
      <c r="C5" s="49"/>
      <c r="D5" s="50" t="str">
        <f t="shared" ref="D5:D35" si="0">IF(B5="","",MOD(C5-B5,1))</f>
        <v/>
      </c>
      <c r="E5" s="49" t="str">
        <f>IF(B5="","",MAX(,MIN(C$1+(B$1&gt;C$1),$C5+($B5&gt;$C5))-MAX(B$1,$B5))+MAX(,(MIN(C$1,$C5+($B5&gt;$C5))-$B5)*(B$1&gt;C$1))+MAX(,MIN(C$1+(B$1&gt;C$1),$C5+0)-B$1)*($B5&gt;$C5))</f>
        <v/>
      </c>
      <c r="F5" s="49" t="str">
        <f t="shared" ref="F5:F35" si="1">IF(B5="","",MAX(,MIN(C$2+(B$2&gt;C$2),$C5+($B5&gt;$C5))-MAX(B$2,$B5))+MAX(,(MIN(C$2,$C5+($B5&gt;$C5))-$B5)*(B$2&gt;C$2))+MAX(,MIN(C$2+(B$2&gt;C$2),$C5+0)-B$2)*($B5&gt;$C5))</f>
        <v/>
      </c>
      <c r="G5" s="51" t="str">
        <f>IF(D5="","",(D5*24)*Feiertage!$C$19)</f>
        <v/>
      </c>
      <c r="H5" s="55"/>
      <c r="I5" s="53" t="str">
        <f>IF(B5="","",LOOKUP(D5*28,{0,8},{0,14}))</f>
        <v/>
      </c>
      <c r="J5" s="54" t="str">
        <f>IF(I5="","",G5+I5)</f>
        <v/>
      </c>
      <c r="K5" s="187">
        <f>WEEKNUM(A5,2)</f>
        <v>14</v>
      </c>
    </row>
    <row r="6" spans="1:11">
      <c r="A6" s="158">
        <v>45018</v>
      </c>
      <c r="B6" s="49"/>
      <c r="C6" s="49"/>
      <c r="D6" s="50" t="str">
        <f t="shared" si="0"/>
        <v/>
      </c>
      <c r="E6" s="49" t="str">
        <f>IF(B6="","",MAX(,MIN(C$1+(B$1&gt;C$1),$C6+($B6&gt;$C6))-MAX(B$1,$B6))+MAX(,(MIN(C$1,$C6+($B6&gt;$C6))-$B6)*(B$1&gt;C$1))+MAX(,MIN(C$1+(B$1&gt;C$1),$C6+0)-B$1)*($B6&gt;$C6))</f>
        <v/>
      </c>
      <c r="F6" s="49" t="str">
        <f t="shared" si="1"/>
        <v/>
      </c>
      <c r="G6" s="51" t="str">
        <f>IF(D6="","",(D6*24)*Feiertage!$C$19)</f>
        <v/>
      </c>
      <c r="H6" s="52"/>
      <c r="I6" s="53"/>
      <c r="J6" s="54" t="str">
        <f>IF(I6="","",G6+I6)</f>
        <v/>
      </c>
      <c r="K6" s="187"/>
    </row>
    <row r="7" spans="1:11">
      <c r="A7" s="158">
        <v>45019</v>
      </c>
      <c r="B7" s="159"/>
      <c r="C7" s="159"/>
      <c r="D7" s="184" t="str">
        <f t="shared" si="0"/>
        <v/>
      </c>
      <c r="E7" s="185" t="str">
        <f t="shared" ref="E7:E35" si="2">IF(B7="","",MAX(,MIN(C$1+(B$1&gt;C$1),$C7+($B7&gt;$C7))-MAX(B$1,$B7))+MAX(,(MIN(C$1,$C7+($B7&gt;$C7))-$B7)*(B$1&gt;C$1))+MAX(,MIN(C$1+(B$1&gt;C$1),$C7+0)-B$1)*($B7&gt;$C7))</f>
        <v/>
      </c>
      <c r="F7" s="185" t="str">
        <f t="shared" si="1"/>
        <v/>
      </c>
      <c r="G7" s="183" t="str">
        <f>IF(D7="","",(D7*24)*Feiertage!$C$19)</f>
        <v/>
      </c>
      <c r="H7" s="166"/>
      <c r="I7" s="174" t="str">
        <f>IF(B7="","",LOOKUP(D7*28,{0,8},{0,14}))</f>
        <v/>
      </c>
      <c r="J7" s="186" t="str">
        <f t="shared" ref="J7:J36" si="3">IF(I7="","",G7+I7)</f>
        <v/>
      </c>
      <c r="K7" s="187"/>
    </row>
    <row r="8" spans="1:11">
      <c r="A8" s="158">
        <v>45020</v>
      </c>
      <c r="B8" s="159"/>
      <c r="C8" s="159"/>
      <c r="D8" s="184" t="str">
        <f t="shared" si="0"/>
        <v/>
      </c>
      <c r="E8" s="185" t="str">
        <f t="shared" si="2"/>
        <v/>
      </c>
      <c r="F8" s="185" t="str">
        <f t="shared" si="1"/>
        <v/>
      </c>
      <c r="G8" s="183" t="str">
        <f>IF(D8="","",(D8*24)*Feiertage!$C$19)</f>
        <v/>
      </c>
      <c r="H8" s="166"/>
      <c r="I8" s="174" t="str">
        <f>IF(B8="","",LOOKUP(D8*28,{0,8},{0,14}))</f>
        <v/>
      </c>
      <c r="J8" s="186" t="str">
        <f t="shared" si="3"/>
        <v/>
      </c>
      <c r="K8" s="187"/>
    </row>
    <row r="9" spans="1:11">
      <c r="A9" s="158">
        <v>45021</v>
      </c>
      <c r="B9" s="159"/>
      <c r="C9" s="159"/>
      <c r="D9" s="184" t="str">
        <f t="shared" si="0"/>
        <v/>
      </c>
      <c r="E9" s="185" t="str">
        <f t="shared" si="2"/>
        <v/>
      </c>
      <c r="F9" s="185" t="str">
        <f t="shared" si="1"/>
        <v/>
      </c>
      <c r="G9" s="183" t="str">
        <f>IF(D9="","",(D9*24)*Feiertage!$C$19)</f>
        <v/>
      </c>
      <c r="H9" s="166"/>
      <c r="I9" s="174"/>
      <c r="J9" s="186" t="str">
        <f t="shared" si="3"/>
        <v/>
      </c>
      <c r="K9" s="187"/>
    </row>
    <row r="10" spans="1:11">
      <c r="A10" s="158">
        <v>45022</v>
      </c>
      <c r="B10" s="159"/>
      <c r="C10" s="159"/>
      <c r="D10" s="184" t="str">
        <f t="shared" si="0"/>
        <v/>
      </c>
      <c r="E10" s="185" t="str">
        <f t="shared" si="2"/>
        <v/>
      </c>
      <c r="F10" s="185" t="str">
        <f t="shared" si="1"/>
        <v/>
      </c>
      <c r="G10" s="183" t="str">
        <f>IF(D10="","",(D10*24)*Feiertage!$C$19)</f>
        <v/>
      </c>
      <c r="H10" s="166"/>
      <c r="I10" s="174"/>
      <c r="J10" s="186" t="str">
        <f t="shared" si="3"/>
        <v/>
      </c>
      <c r="K10" s="187">
        <f t="shared" ref="K10:K31" si="4">WEEKNUM(A10,2)</f>
        <v>15</v>
      </c>
    </row>
    <row r="11" spans="1:11">
      <c r="A11" s="35">
        <v>45023</v>
      </c>
      <c r="B11" s="159"/>
      <c r="C11" s="159"/>
      <c r="D11" s="161" t="str">
        <f t="shared" si="0"/>
        <v/>
      </c>
      <c r="E11" s="159" t="str">
        <f t="shared" si="2"/>
        <v/>
      </c>
      <c r="F11" s="159" t="str">
        <f t="shared" si="1"/>
        <v/>
      </c>
      <c r="G11" s="183" t="str">
        <f>IF(D11="","",(D11*24)*Feiertage!$C$19)</f>
        <v/>
      </c>
      <c r="H11" s="166"/>
      <c r="I11" s="164"/>
      <c r="J11" s="178" t="str">
        <f t="shared" si="3"/>
        <v/>
      </c>
      <c r="K11" s="187"/>
    </row>
    <row r="12" spans="1:11">
      <c r="A12" s="158">
        <v>45024</v>
      </c>
      <c r="B12" s="49"/>
      <c r="C12" s="49"/>
      <c r="D12" s="50" t="str">
        <f t="shared" si="0"/>
        <v/>
      </c>
      <c r="E12" s="49" t="str">
        <f t="shared" si="2"/>
        <v/>
      </c>
      <c r="F12" s="49" t="str">
        <f t="shared" si="1"/>
        <v/>
      </c>
      <c r="G12" s="51" t="str">
        <f>IF(D12="","",(D12*24)*Feiertage!$C$19)</f>
        <v/>
      </c>
      <c r="H12" s="52"/>
      <c r="I12" s="53"/>
      <c r="J12" s="54" t="str">
        <f t="shared" si="3"/>
        <v/>
      </c>
      <c r="K12" s="187"/>
    </row>
    <row r="13" spans="1:11">
      <c r="A13" s="35">
        <v>45025</v>
      </c>
      <c r="B13" s="159"/>
      <c r="C13" s="159"/>
      <c r="D13" s="161" t="str">
        <f t="shared" si="0"/>
        <v/>
      </c>
      <c r="E13" s="159" t="str">
        <f t="shared" si="2"/>
        <v/>
      </c>
      <c r="F13" s="159" t="str">
        <f t="shared" si="1"/>
        <v/>
      </c>
      <c r="G13" s="183" t="str">
        <f>IF(D13="","",(D13*24)*Feiertage!$C$19)</f>
        <v/>
      </c>
      <c r="H13" s="166"/>
      <c r="I13" s="164"/>
      <c r="J13" s="178" t="str">
        <f t="shared" si="3"/>
        <v/>
      </c>
      <c r="K13" s="187"/>
    </row>
    <row r="14" spans="1:11">
      <c r="A14" s="35">
        <v>45026</v>
      </c>
      <c r="B14" s="159"/>
      <c r="C14" s="159"/>
      <c r="D14" s="161" t="str">
        <f t="shared" si="0"/>
        <v/>
      </c>
      <c r="E14" s="159" t="str">
        <f t="shared" si="2"/>
        <v/>
      </c>
      <c r="F14" s="159" t="str">
        <f t="shared" si="1"/>
        <v/>
      </c>
      <c r="G14" s="183" t="str">
        <f>IF(D14="","",(D14*24)*Feiertage!$C$19)</f>
        <v/>
      </c>
      <c r="H14" s="166"/>
      <c r="I14" s="164"/>
      <c r="J14" s="178" t="str">
        <f t="shared" si="3"/>
        <v/>
      </c>
      <c r="K14" s="187"/>
    </row>
    <row r="15" spans="1:11">
      <c r="A15" s="158">
        <v>45027</v>
      </c>
      <c r="B15" s="159"/>
      <c r="C15" s="159"/>
      <c r="D15" s="184" t="str">
        <f t="shared" si="0"/>
        <v/>
      </c>
      <c r="E15" s="185" t="str">
        <f t="shared" si="2"/>
        <v/>
      </c>
      <c r="F15" s="185" t="str">
        <f t="shared" si="1"/>
        <v/>
      </c>
      <c r="G15" s="183" t="str">
        <f>IF(D15="","",(D15*24)*Feiertage!$C$19)</f>
        <v/>
      </c>
      <c r="H15" s="166"/>
      <c r="I15" s="174"/>
      <c r="J15" s="186" t="str">
        <f t="shared" si="3"/>
        <v/>
      </c>
      <c r="K15" s="187"/>
    </row>
    <row r="16" spans="1:11">
      <c r="A16" s="158">
        <v>45028</v>
      </c>
      <c r="B16" s="159"/>
      <c r="C16" s="159"/>
      <c r="D16" s="184" t="str">
        <f t="shared" si="0"/>
        <v/>
      </c>
      <c r="E16" s="185" t="str">
        <f t="shared" si="2"/>
        <v/>
      </c>
      <c r="F16" s="185" t="str">
        <f t="shared" si="1"/>
        <v/>
      </c>
      <c r="G16" s="183" t="str">
        <f>IF(D16="","",(D16*24)*Feiertage!$C$19)</f>
        <v/>
      </c>
      <c r="H16" s="166"/>
      <c r="I16" s="174"/>
      <c r="J16" s="186" t="str">
        <f t="shared" si="3"/>
        <v/>
      </c>
      <c r="K16" s="187"/>
    </row>
    <row r="17" spans="1:11">
      <c r="A17" s="158">
        <v>45029</v>
      </c>
      <c r="B17" s="159"/>
      <c r="C17" s="159"/>
      <c r="D17" s="184" t="str">
        <f t="shared" si="0"/>
        <v/>
      </c>
      <c r="E17" s="185" t="str">
        <f t="shared" si="2"/>
        <v/>
      </c>
      <c r="F17" s="185" t="str">
        <f t="shared" si="1"/>
        <v/>
      </c>
      <c r="G17" s="183" t="str">
        <f>IF(D17="","",(D17*24)*Feiertage!$C$19)</f>
        <v/>
      </c>
      <c r="H17" s="166"/>
      <c r="I17" s="174"/>
      <c r="J17" s="186" t="str">
        <f t="shared" si="3"/>
        <v/>
      </c>
      <c r="K17" s="187">
        <f t="shared" si="4"/>
        <v>16</v>
      </c>
    </row>
    <row r="18" spans="1:11">
      <c r="A18" s="158">
        <v>45030</v>
      </c>
      <c r="B18" s="180"/>
      <c r="C18" s="159"/>
      <c r="D18" s="184" t="str">
        <f t="shared" si="0"/>
        <v/>
      </c>
      <c r="E18" s="170" t="str">
        <f t="shared" si="2"/>
        <v/>
      </c>
      <c r="F18" s="170" t="str">
        <f t="shared" si="1"/>
        <v/>
      </c>
      <c r="G18" s="183" t="str">
        <f>IF(D18="","",(D18*24)*Feiertage!$C$19)</f>
        <v/>
      </c>
      <c r="H18" s="166"/>
      <c r="I18" s="174"/>
      <c r="J18" s="186" t="str">
        <f t="shared" si="3"/>
        <v/>
      </c>
      <c r="K18" s="187"/>
    </row>
    <row r="19" spans="1:11">
      <c r="A19" s="158">
        <v>45031</v>
      </c>
      <c r="B19" s="49"/>
      <c r="C19" s="49"/>
      <c r="D19" s="50" t="str">
        <f t="shared" si="0"/>
        <v/>
      </c>
      <c r="E19" s="56" t="str">
        <f t="shared" si="2"/>
        <v/>
      </c>
      <c r="F19" s="56" t="str">
        <f t="shared" si="1"/>
        <v/>
      </c>
      <c r="G19" s="51" t="str">
        <f>IF(D19="","",(D19*24)*Feiertage!$C$19)</f>
        <v/>
      </c>
      <c r="H19" s="52"/>
      <c r="I19" s="53"/>
      <c r="J19" s="54" t="str">
        <f t="shared" si="3"/>
        <v/>
      </c>
      <c r="K19" s="187"/>
    </row>
    <row r="20" spans="1:11">
      <c r="A20" s="158">
        <v>45032</v>
      </c>
      <c r="B20" s="49"/>
      <c r="C20" s="49"/>
      <c r="D20" s="50" t="str">
        <f t="shared" si="0"/>
        <v/>
      </c>
      <c r="E20" s="56" t="str">
        <f t="shared" si="2"/>
        <v/>
      </c>
      <c r="F20" s="56" t="str">
        <f t="shared" si="1"/>
        <v/>
      </c>
      <c r="G20" s="51" t="str">
        <f>IF(D20="","",(D20*24)*Feiertage!$C$19)</f>
        <v/>
      </c>
      <c r="H20" s="52"/>
      <c r="I20" s="53"/>
      <c r="J20" s="54" t="str">
        <f t="shared" si="3"/>
        <v/>
      </c>
      <c r="K20" s="187"/>
    </row>
    <row r="21" spans="1:11">
      <c r="A21" s="158">
        <v>45033</v>
      </c>
      <c r="B21" s="159"/>
      <c r="C21" s="159"/>
      <c r="D21" s="184" t="str">
        <f t="shared" si="0"/>
        <v/>
      </c>
      <c r="E21" s="170" t="str">
        <f t="shared" si="2"/>
        <v/>
      </c>
      <c r="F21" s="170" t="str">
        <f t="shared" si="1"/>
        <v/>
      </c>
      <c r="G21" s="183" t="str">
        <f>IF(D21="","",(D21*24)*Feiertage!$C$19)</f>
        <v/>
      </c>
      <c r="H21" s="166"/>
      <c r="I21" s="174" t="str">
        <f>IF(B21="","",LOOKUP(D21*28,{0,8},{0,14}))</f>
        <v/>
      </c>
      <c r="J21" s="186" t="str">
        <f t="shared" si="3"/>
        <v/>
      </c>
      <c r="K21" s="187"/>
    </row>
    <row r="22" spans="1:11">
      <c r="A22" s="158">
        <v>45034</v>
      </c>
      <c r="B22" s="159"/>
      <c r="C22" s="159"/>
      <c r="D22" s="184" t="str">
        <f t="shared" si="0"/>
        <v/>
      </c>
      <c r="E22" s="170" t="str">
        <f t="shared" si="2"/>
        <v/>
      </c>
      <c r="F22" s="170" t="str">
        <f t="shared" si="1"/>
        <v/>
      </c>
      <c r="G22" s="183" t="str">
        <f>IF(D22="","",(D22*24)*Feiertage!$C$19)</f>
        <v/>
      </c>
      <c r="H22" s="166"/>
      <c r="I22" s="174" t="str">
        <f>IF(B22="","",LOOKUP(D22*28,{0,8},{0,14}))</f>
        <v/>
      </c>
      <c r="J22" s="186" t="str">
        <f t="shared" si="3"/>
        <v/>
      </c>
      <c r="K22" s="187"/>
    </row>
    <row r="23" spans="1:11">
      <c r="A23" s="158">
        <v>45035</v>
      </c>
      <c r="B23" s="159"/>
      <c r="C23" s="159"/>
      <c r="D23" s="184" t="str">
        <f t="shared" si="0"/>
        <v/>
      </c>
      <c r="E23" s="170" t="str">
        <f t="shared" si="2"/>
        <v/>
      </c>
      <c r="F23" s="170" t="str">
        <f t="shared" si="1"/>
        <v/>
      </c>
      <c r="G23" s="183" t="str">
        <f>IF(D23="","",(D23*24)*Feiertage!$C$19)</f>
        <v/>
      </c>
      <c r="H23" s="166"/>
      <c r="I23" s="174" t="str">
        <f>IF(B23="","",LOOKUP(D23*28,{0,8},{0,14}))</f>
        <v/>
      </c>
      <c r="J23" s="186" t="str">
        <f t="shared" si="3"/>
        <v/>
      </c>
      <c r="K23" s="187"/>
    </row>
    <row r="24" spans="1:11">
      <c r="A24" s="158">
        <v>45036</v>
      </c>
      <c r="B24" s="159"/>
      <c r="C24" s="159"/>
      <c r="D24" s="184" t="str">
        <f t="shared" si="0"/>
        <v/>
      </c>
      <c r="E24" s="170" t="str">
        <f t="shared" si="2"/>
        <v/>
      </c>
      <c r="F24" s="170" t="str">
        <f t="shared" si="1"/>
        <v/>
      </c>
      <c r="G24" s="183" t="str">
        <f>IF(D24="","",(D24*24)*Feiertage!$C$19)</f>
        <v/>
      </c>
      <c r="H24" s="166"/>
      <c r="I24" s="174" t="str">
        <f>IF(B24="","",LOOKUP(D24*28,{0,8},{0,14}))</f>
        <v/>
      </c>
      <c r="J24" s="190" t="str">
        <f t="shared" si="3"/>
        <v/>
      </c>
      <c r="K24" s="187">
        <f t="shared" si="4"/>
        <v>17</v>
      </c>
    </row>
    <row r="25" spans="1:11">
      <c r="A25" s="158">
        <v>45037</v>
      </c>
      <c r="B25" s="159"/>
      <c r="C25" s="159"/>
      <c r="D25" s="184" t="str">
        <f t="shared" si="0"/>
        <v/>
      </c>
      <c r="E25" s="170" t="str">
        <f t="shared" si="2"/>
        <v/>
      </c>
      <c r="F25" s="170" t="str">
        <f t="shared" si="1"/>
        <v/>
      </c>
      <c r="G25" s="183" t="str">
        <f>IF(D25="","",(D25*24)*Feiertage!$C$19)</f>
        <v/>
      </c>
      <c r="H25" s="166"/>
      <c r="I25" s="174" t="str">
        <f>IF(B25="","",LOOKUP(D25*28,{0,8},{0,14}))</f>
        <v/>
      </c>
      <c r="J25" s="191" t="str">
        <f t="shared" si="3"/>
        <v/>
      </c>
      <c r="K25" s="187"/>
    </row>
    <row r="26" spans="1:11">
      <c r="A26" s="158">
        <v>45038</v>
      </c>
      <c r="B26" s="49"/>
      <c r="C26" s="49"/>
      <c r="D26" s="50" t="str">
        <f t="shared" si="0"/>
        <v/>
      </c>
      <c r="E26" s="56" t="str">
        <f t="shared" si="2"/>
        <v/>
      </c>
      <c r="F26" s="56" t="str">
        <f t="shared" si="1"/>
        <v/>
      </c>
      <c r="G26" s="51" t="str">
        <f>IF(D26="","",(D26*24)*Feiertage!$C$19)</f>
        <v/>
      </c>
      <c r="H26" s="52"/>
      <c r="I26" s="53" t="str">
        <f>IF(B26="","",LOOKUP(D26*28,{0,8},{0,14}))</f>
        <v/>
      </c>
      <c r="J26" s="64" t="str">
        <f t="shared" si="3"/>
        <v/>
      </c>
      <c r="K26" s="187"/>
    </row>
    <row r="27" spans="1:11">
      <c r="A27" s="158">
        <v>45039</v>
      </c>
      <c r="B27" s="49"/>
      <c r="C27" s="49"/>
      <c r="D27" s="50" t="str">
        <f t="shared" si="0"/>
        <v/>
      </c>
      <c r="E27" s="56" t="str">
        <f t="shared" si="2"/>
        <v/>
      </c>
      <c r="F27" s="56" t="str">
        <f t="shared" si="1"/>
        <v/>
      </c>
      <c r="G27" s="51" t="str">
        <f>IF(D27="","",(D27*24)*Feiertage!$C$19)</f>
        <v/>
      </c>
      <c r="H27" s="52"/>
      <c r="I27" s="53" t="str">
        <f>IF(B27="","",LOOKUP(D27*28,{0,8},{0,14}))</f>
        <v/>
      </c>
      <c r="J27" s="64" t="str">
        <f t="shared" si="3"/>
        <v/>
      </c>
      <c r="K27" s="187"/>
    </row>
    <row r="28" spans="1:11">
      <c r="A28" s="158">
        <v>45040</v>
      </c>
      <c r="B28" s="159"/>
      <c r="C28" s="159"/>
      <c r="D28" s="184" t="str">
        <f t="shared" si="0"/>
        <v/>
      </c>
      <c r="E28" s="170" t="str">
        <f t="shared" si="2"/>
        <v/>
      </c>
      <c r="F28" s="170" t="str">
        <f t="shared" si="1"/>
        <v/>
      </c>
      <c r="G28" s="183" t="str">
        <f>IF(D28="","",(D28*24)*Feiertage!$C$19)</f>
        <v/>
      </c>
      <c r="H28" s="166"/>
      <c r="I28" s="174" t="str">
        <f>IF(B28="","",LOOKUP(D28*28,{0,8},{0,14}))</f>
        <v/>
      </c>
      <c r="J28" s="190" t="str">
        <f t="shared" si="3"/>
        <v/>
      </c>
      <c r="K28" s="187"/>
    </row>
    <row r="29" spans="1:11">
      <c r="A29" s="158">
        <v>45041</v>
      </c>
      <c r="B29" s="159"/>
      <c r="C29" s="159"/>
      <c r="D29" s="184" t="str">
        <f t="shared" si="0"/>
        <v/>
      </c>
      <c r="E29" s="170" t="str">
        <f t="shared" si="2"/>
        <v/>
      </c>
      <c r="F29" s="170" t="str">
        <f t="shared" si="1"/>
        <v/>
      </c>
      <c r="G29" s="183" t="str">
        <f>IF(D29="","",(D29*24)*Feiertage!$C$19)</f>
        <v/>
      </c>
      <c r="H29" s="166"/>
      <c r="I29" s="174" t="str">
        <f>IF(B29="","",LOOKUP(D29*28,{0,8},{0,14}))</f>
        <v/>
      </c>
      <c r="J29" s="186" t="str">
        <f>IF(I29="","",G29+I29)</f>
        <v/>
      </c>
      <c r="K29" s="187"/>
    </row>
    <row r="30" spans="1:11">
      <c r="A30" s="158">
        <v>45042</v>
      </c>
      <c r="B30" s="159"/>
      <c r="C30" s="159"/>
      <c r="D30" s="184" t="str">
        <f t="shared" si="0"/>
        <v/>
      </c>
      <c r="E30" s="170" t="str">
        <f t="shared" si="2"/>
        <v/>
      </c>
      <c r="F30" s="170" t="str">
        <f t="shared" si="1"/>
        <v/>
      </c>
      <c r="G30" s="183" t="str">
        <f>IF(D30="","",(D30*24)*Feiertage!$C$19)</f>
        <v/>
      </c>
      <c r="H30" s="166"/>
      <c r="I30" s="174" t="str">
        <f>IF(B30="","",LOOKUP(D30*28,{0,8},{0,14}))</f>
        <v/>
      </c>
      <c r="J30" s="186" t="str">
        <f>IF(I30="","",G30+I30)</f>
        <v/>
      </c>
      <c r="K30" s="187"/>
    </row>
    <row r="31" spans="1:11">
      <c r="A31" s="158">
        <v>45043</v>
      </c>
      <c r="B31" s="168"/>
      <c r="C31" s="180"/>
      <c r="D31" s="184" t="str">
        <f t="shared" si="0"/>
        <v/>
      </c>
      <c r="E31" s="170" t="str">
        <f t="shared" si="2"/>
        <v/>
      </c>
      <c r="F31" s="170" t="str">
        <f t="shared" si="1"/>
        <v/>
      </c>
      <c r="G31" s="183" t="str">
        <f>IF(D31="","",(D31*24)*Feiertage!$C$19)</f>
        <v/>
      </c>
      <c r="H31" s="169"/>
      <c r="I31" s="174" t="str">
        <f>IF(B31="","",LOOKUP(D31*28,{0,8},{0,14}))</f>
        <v/>
      </c>
      <c r="J31" s="186" t="str">
        <f t="shared" si="3"/>
        <v/>
      </c>
      <c r="K31" s="187">
        <f t="shared" si="4"/>
        <v>18</v>
      </c>
    </row>
    <row r="32" spans="1:11">
      <c r="A32" s="158">
        <v>45044</v>
      </c>
      <c r="B32" s="160"/>
      <c r="C32" s="159"/>
      <c r="D32" s="184" t="str">
        <f t="shared" si="0"/>
        <v/>
      </c>
      <c r="E32" s="170" t="str">
        <f t="shared" si="2"/>
        <v/>
      </c>
      <c r="F32" s="170" t="str">
        <f t="shared" si="1"/>
        <v/>
      </c>
      <c r="G32" s="183" t="str">
        <f>IF(D32="","",(D32*24)*Feiertage!$C$19)</f>
        <v/>
      </c>
      <c r="H32" s="166"/>
      <c r="I32" s="174"/>
      <c r="J32" s="186" t="str">
        <f t="shared" si="3"/>
        <v/>
      </c>
      <c r="K32" s="187"/>
    </row>
    <row r="33" spans="1:11">
      <c r="A33" s="158">
        <v>45045</v>
      </c>
      <c r="B33" s="56"/>
      <c r="C33" s="49"/>
      <c r="D33" s="50" t="str">
        <f t="shared" si="0"/>
        <v/>
      </c>
      <c r="E33" s="56" t="str">
        <f t="shared" si="2"/>
        <v/>
      </c>
      <c r="F33" s="56" t="str">
        <f t="shared" si="1"/>
        <v/>
      </c>
      <c r="G33" s="51" t="str">
        <f>IF(D33="","",(D33*24)*Feiertage!$C$19)</f>
        <v/>
      </c>
      <c r="H33" s="52"/>
      <c r="I33" s="53" t="str">
        <f>IF(B33="","",LOOKUP(D33*28,{0,8},{0,14}))</f>
        <v/>
      </c>
      <c r="J33" s="54" t="str">
        <f t="shared" si="3"/>
        <v/>
      </c>
      <c r="K33" s="187"/>
    </row>
    <row r="34" spans="1:11">
      <c r="A34" s="158">
        <v>45046</v>
      </c>
      <c r="B34" s="56"/>
      <c r="C34" s="49"/>
      <c r="D34" s="50" t="str">
        <f t="shared" si="0"/>
        <v/>
      </c>
      <c r="E34" s="56" t="str">
        <f t="shared" si="2"/>
        <v/>
      </c>
      <c r="F34" s="56" t="str">
        <f t="shared" si="1"/>
        <v/>
      </c>
      <c r="G34" s="51" t="str">
        <f>IF(D34="","",(D34*24)*Feiertage!$C$19)</f>
        <v/>
      </c>
      <c r="H34" s="60"/>
      <c r="I34" s="53" t="str">
        <f>IF(B34="","",LOOKUP(D34*28,{0,8},{0,14}))</f>
        <v/>
      </c>
      <c r="J34" s="54" t="str">
        <f t="shared" si="3"/>
        <v/>
      </c>
      <c r="K34" s="187"/>
    </row>
    <row r="35" spans="1:11">
      <c r="A35" s="158"/>
      <c r="B35" s="160"/>
      <c r="C35" s="159"/>
      <c r="D35" s="161" t="str">
        <f t="shared" si="0"/>
        <v/>
      </c>
      <c r="E35" s="159" t="str">
        <f t="shared" si="2"/>
        <v/>
      </c>
      <c r="F35" s="160" t="str">
        <f t="shared" si="1"/>
        <v/>
      </c>
      <c r="G35" s="162" t="str">
        <f t="shared" ref="G35" si="5">IF(D35="","",D35*24*12)</f>
        <v/>
      </c>
      <c r="H35" s="166"/>
      <c r="I35" s="164" t="str">
        <f>IF(B35="","",LOOKUP(D35*28,{0,8},{0,14}))</f>
        <v/>
      </c>
      <c r="J35" s="178" t="str">
        <f t="shared" si="3"/>
        <v/>
      </c>
      <c r="K35" s="187"/>
    </row>
    <row r="36" spans="1:11">
      <c r="A36" s="3" t="s">
        <v>5</v>
      </c>
      <c r="D36" s="5">
        <f>SUM(D5:D34)</f>
        <v>0</v>
      </c>
      <c r="E36" s="5">
        <f>SUM(E5:E34)</f>
        <v>0</v>
      </c>
      <c r="F36" s="5">
        <f>SUM(F5:F34)</f>
        <v>0</v>
      </c>
      <c r="G36" s="11">
        <f>SUM(G5:G35)</f>
        <v>0</v>
      </c>
      <c r="H36" t="str">
        <f>IF(B36="","",LOOKUP(D36*24,{0,8},{0,12}))</f>
        <v/>
      </c>
      <c r="I36" s="9">
        <f>SUM(I5:I35)</f>
        <v>0</v>
      </c>
      <c r="J36" s="13">
        <f t="shared" si="3"/>
        <v>0</v>
      </c>
    </row>
    <row r="37" spans="1:11">
      <c r="A37" s="156" t="s">
        <v>18</v>
      </c>
      <c r="B37" s="156"/>
      <c r="D37" s="5">
        <f>(Januar!D36+Februar!D36+März!D36+April!D36)/16</f>
        <v>0</v>
      </c>
      <c r="E37" s="6"/>
    </row>
    <row r="40" spans="1:11">
      <c r="A40" s="15" t="s">
        <v>14</v>
      </c>
    </row>
    <row r="41" spans="1:11">
      <c r="A41" s="43" t="s">
        <v>15</v>
      </c>
    </row>
    <row r="42" spans="1:11">
      <c r="A42" s="42" t="s">
        <v>16</v>
      </c>
    </row>
    <row r="43" spans="1:11">
      <c r="A43" s="14" t="s">
        <v>17</v>
      </c>
    </row>
  </sheetData>
  <mergeCells count="1">
    <mergeCell ref="A37:B37"/>
  </mergeCells>
  <conditionalFormatting sqref="H36 A5:A34">
    <cfRule type="expression" dxfId="18" priority="2">
      <formula>ISNUMBER(MATCH($A1048552,Feiertage,0))</formula>
    </cfRule>
  </conditionalFormatting>
  <conditionalFormatting sqref="A5:A35">
    <cfRule type="expression" dxfId="17" priority="6">
      <formula xml:space="preserve"> WEEKDAY(A5,2) &gt; 5</formula>
    </cfRule>
  </conditionalFormatting>
  <conditionalFormatting sqref="A7">
    <cfRule type="expression" dxfId="16" priority="4">
      <formula>VLOOKUP(A5:A35,Feiertage,1,0)</formula>
    </cfRule>
  </conditionalFormatting>
  <conditionalFormatting sqref="B29:C30 H29:H30 J29:J30">
    <cfRule type="expression" dxfId="15" priority="8">
      <formula>ISNUMBER(MATCH($A25,Feiertage,0))</formula>
    </cfRule>
  </conditionalFormatting>
  <conditionalFormatting sqref="B5:J5 H6:H24 J6:J24 I6:I35 B6:C24 B27:C28 H27:H28 J28 H31:H34 J31:J35 B31:C35 G35:H35 G6:G34 D6:F35">
    <cfRule type="expression" dxfId="14" priority="1">
      <formula>ISNUMBER(MATCH($A5,Feiertage,0))</formula>
    </cfRule>
  </conditionalFormatting>
  <conditionalFormatting sqref="D37">
    <cfRule type="cellIs" dxfId="13" priority="3" operator="greaterThan">
      <formula>48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2"/>
  <sheetViews>
    <sheetView topLeftCell="A2" workbookViewId="0">
      <selection activeCell="F26" sqref="F26"/>
    </sheetView>
  </sheetViews>
  <sheetFormatPr defaultColWidth="10.7109375" defaultRowHeight="15"/>
  <cols>
    <col min="1" max="1" width="12.85546875" bestFit="1" customWidth="1"/>
    <col min="7" max="7" width="11.42578125" style="12"/>
    <col min="8" max="8" width="25.140625" bestFit="1" customWidth="1"/>
    <col min="9" max="9" width="11.42578125" style="4"/>
    <col min="10" max="10" width="20.140625" style="13" bestFit="1" customWidth="1"/>
    <col min="11" max="11" width="11.42578125" style="2"/>
  </cols>
  <sheetData>
    <row r="1" spans="1:11">
      <c r="A1" t="s">
        <v>0</v>
      </c>
      <c r="B1" s="1">
        <v>0.95833333333333337</v>
      </c>
      <c r="C1" s="1">
        <v>0.25</v>
      </c>
      <c r="D1" s="4"/>
    </row>
    <row r="2" spans="1:11">
      <c r="A2" t="s">
        <v>1</v>
      </c>
      <c r="B2" s="1">
        <v>0.25</v>
      </c>
      <c r="C2" s="1">
        <v>0.95833333333333337</v>
      </c>
    </row>
    <row r="4" spans="1:11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23" t="s">
        <v>10</v>
      </c>
      <c r="J4" s="23" t="s">
        <v>12</v>
      </c>
      <c r="K4" s="16" t="s">
        <v>13</v>
      </c>
    </row>
    <row r="5" spans="1:11">
      <c r="A5" s="18">
        <v>45047</v>
      </c>
      <c r="B5" s="98"/>
      <c r="C5" s="98"/>
      <c r="D5" s="99" t="str">
        <f t="shared" ref="D5:D35" si="0">IF(B5="","",MOD(C5-B5,1))</f>
        <v/>
      </c>
      <c r="E5" s="98" t="str">
        <f>IF(B5="","",MAX(,MIN(C$1+(B$1&gt;C$1),$C5+($B5&gt;$C5))-MAX(B$1,$B5))+MAX(,(MIN(C$1,$C5+($B5&gt;$C5))-$B5)*(B$1&gt;C$1))+MAX(,MIN(C$1+(B$1&gt;C$1),$C5+0)-B$1)*($B5&gt;$C5))</f>
        <v/>
      </c>
      <c r="F5" s="98" t="str">
        <f t="shared" ref="F5:F35" si="1">IF(B5="","",MAX(,MIN(C$2+(B$2&gt;C$2),$C5+($B5&gt;$C5))-MAX(B$2,$B5))+MAX(,(MIN(C$2,$C5+($B5&gt;$C5))-$B5)*(B$2&gt;C$2))+MAX(,MIN(C$2+(B$2&gt;C$2),$C5+0)-B$2)*($B5&gt;$C5))</f>
        <v/>
      </c>
      <c r="G5" s="100" t="str">
        <f>IF(D5="","",(D5*24)*Feiertage!$C$19)</f>
        <v/>
      </c>
      <c r="H5" s="59" t="s">
        <v>19</v>
      </c>
      <c r="I5" s="37"/>
      <c r="J5" s="100"/>
      <c r="K5" s="59">
        <f>WEEKNUM(A5,2)</f>
        <v>19</v>
      </c>
    </row>
    <row r="6" spans="1:11">
      <c r="A6" s="18">
        <v>45048</v>
      </c>
      <c r="B6" s="19"/>
      <c r="C6" s="19"/>
      <c r="D6" s="184" t="str">
        <f t="shared" si="0"/>
        <v/>
      </c>
      <c r="E6" s="185" t="str">
        <f>IF(B6="","",MAX(,MIN(C$1+(B$1&gt;C$1),$C6+($B6&gt;$C6))-MAX(B$1,$B6))+MAX(,(MIN(C$1,$C6+($B6&gt;$C6))-$B6)*(B$1&gt;C$1))+MAX(,MIN(C$1+(B$1&gt;C$1),$C6+0)-B$1)*($B6&gt;$C6))</f>
        <v/>
      </c>
      <c r="F6" s="185" t="str">
        <f t="shared" si="1"/>
        <v/>
      </c>
      <c r="G6" s="183" t="str">
        <f>IF(D6="","",(D6*24)*Feiertage!$C$19)</f>
        <v/>
      </c>
      <c r="H6" s="17"/>
      <c r="I6" s="174" t="str">
        <f>IF(B6="","",LOOKUP(D6*24,{0,8},{0,14}))</f>
        <v/>
      </c>
      <c r="J6" s="186" t="str">
        <f>IF(I6="","",G6+I6)</f>
        <v/>
      </c>
      <c r="K6" s="16"/>
    </row>
    <row r="7" spans="1:11">
      <c r="A7" s="18">
        <v>45049</v>
      </c>
      <c r="B7" s="19"/>
      <c r="C7" s="19"/>
      <c r="D7" s="184" t="str">
        <f t="shared" si="0"/>
        <v/>
      </c>
      <c r="E7" s="185" t="str">
        <f t="shared" ref="E7:E35" si="2">IF(B7="","",MAX(,MIN(C$1+(B$1&gt;C$1),$C7+($B7&gt;$C7))-MAX(B$1,$B7))+MAX(,(MIN(C$1,$C7+($B7&gt;$C7))-$B7)*(B$1&gt;C$1))+MAX(,MIN(C$1+(B$1&gt;C$1),$C7+0)-B$1)*($B7&gt;$C7))</f>
        <v/>
      </c>
      <c r="F7" s="185" t="str">
        <f t="shared" si="1"/>
        <v/>
      </c>
      <c r="G7" s="183" t="str">
        <f>IF(D7="","",(D7*24)*Feiertage!$C$19)</f>
        <v/>
      </c>
      <c r="H7" s="17"/>
      <c r="I7" s="174" t="str">
        <f>IF(B7="","",LOOKUP(D7*28,{0,8},{0,14}))</f>
        <v/>
      </c>
      <c r="J7" s="186" t="str">
        <f t="shared" ref="J7:J35" si="3">IF(I7="","",G7+I7)</f>
        <v/>
      </c>
      <c r="K7" s="16"/>
    </row>
    <row r="8" spans="1:11">
      <c r="A8" s="18">
        <v>45050</v>
      </c>
      <c r="B8" s="19"/>
      <c r="C8" s="19"/>
      <c r="D8" s="184" t="str">
        <f t="shared" si="0"/>
        <v/>
      </c>
      <c r="E8" s="185" t="str">
        <f t="shared" si="2"/>
        <v/>
      </c>
      <c r="F8" s="185" t="str">
        <f t="shared" si="1"/>
        <v/>
      </c>
      <c r="G8" s="183" t="str">
        <f>IF(D8="","",(D8*24)*Feiertage!$C$19)</f>
        <v/>
      </c>
      <c r="H8" s="17"/>
      <c r="I8" s="174" t="str">
        <f>IF(B8="","",LOOKUP(D8*28,{0,8},{0,14}))</f>
        <v/>
      </c>
      <c r="J8" s="186" t="str">
        <f t="shared" si="3"/>
        <v/>
      </c>
      <c r="K8" s="80">
        <f t="shared" ref="K8:K29" si="4">WEEKNUM(A8,2)</f>
        <v>19</v>
      </c>
    </row>
    <row r="9" spans="1:11">
      <c r="A9" s="18">
        <v>45051</v>
      </c>
      <c r="B9" s="159"/>
      <c r="C9" s="159"/>
      <c r="D9" s="184" t="str">
        <f t="shared" si="0"/>
        <v/>
      </c>
      <c r="E9" s="185" t="str">
        <f t="shared" si="2"/>
        <v/>
      </c>
      <c r="F9" s="185" t="str">
        <f t="shared" si="1"/>
        <v/>
      </c>
      <c r="G9" s="183" t="str">
        <f>IF(D9="","",(D9*24)*Feiertage!$C$19)</f>
        <v/>
      </c>
      <c r="H9" s="166"/>
      <c r="I9" s="174"/>
      <c r="J9" s="186" t="str">
        <f t="shared" si="3"/>
        <v/>
      </c>
      <c r="K9" s="187"/>
    </row>
    <row r="10" spans="1:11">
      <c r="A10" s="18">
        <v>45052</v>
      </c>
      <c r="B10" s="19"/>
      <c r="C10" s="19"/>
      <c r="D10" s="184" t="str">
        <f t="shared" si="0"/>
        <v/>
      </c>
      <c r="E10" s="185" t="str">
        <f t="shared" si="2"/>
        <v/>
      </c>
      <c r="F10" s="185" t="str">
        <f t="shared" si="1"/>
        <v/>
      </c>
      <c r="G10" s="183" t="str">
        <f>IF(D10="","",(D10*24)*Feiertage!$C$19)</f>
        <v/>
      </c>
      <c r="H10" s="17"/>
      <c r="I10" s="174" t="str">
        <f>IF(B10="","",LOOKUP(D10*28,{0,8},{0,14}))</f>
        <v/>
      </c>
      <c r="J10" s="186" t="str">
        <f t="shared" si="3"/>
        <v/>
      </c>
      <c r="K10" s="16"/>
    </row>
    <row r="11" spans="1:11">
      <c r="A11" s="18">
        <v>45053</v>
      </c>
      <c r="B11" s="159"/>
      <c r="C11" s="159"/>
      <c r="D11" s="184" t="str">
        <f t="shared" si="0"/>
        <v/>
      </c>
      <c r="E11" s="185" t="str">
        <f t="shared" si="2"/>
        <v/>
      </c>
      <c r="F11" s="185" t="str">
        <f t="shared" si="1"/>
        <v/>
      </c>
      <c r="G11" s="183" t="str">
        <f>IF(D11="","",(D11*24)*Feiertage!$C$19)</f>
        <v/>
      </c>
      <c r="H11" s="166"/>
      <c r="I11" s="174" t="str">
        <f>IF(B11="","",LOOKUP(D11*28,{0,8},{0,14}))</f>
        <v/>
      </c>
      <c r="J11" s="186" t="str">
        <f t="shared" si="3"/>
        <v/>
      </c>
      <c r="K11" s="187"/>
    </row>
    <row r="12" spans="1:11">
      <c r="A12" s="18">
        <v>45054</v>
      </c>
      <c r="B12" s="159"/>
      <c r="C12" s="159"/>
      <c r="D12" s="184" t="str">
        <f t="shared" si="0"/>
        <v/>
      </c>
      <c r="E12" s="185" t="str">
        <f t="shared" si="2"/>
        <v/>
      </c>
      <c r="F12" s="185" t="str">
        <f t="shared" si="1"/>
        <v/>
      </c>
      <c r="G12" s="183" t="str">
        <f>IF(D12="","",(D12*24)*Feiertage!$C$19)</f>
        <v/>
      </c>
      <c r="H12" s="166"/>
      <c r="I12" s="174" t="str">
        <f>IF(B12="","",LOOKUP(D12*28,{0,8},{0,14}))</f>
        <v/>
      </c>
      <c r="J12" s="186" t="str">
        <f t="shared" si="3"/>
        <v/>
      </c>
      <c r="K12" s="187"/>
    </row>
    <row r="13" spans="1:11">
      <c r="A13" s="18">
        <v>45055</v>
      </c>
      <c r="B13" s="19"/>
      <c r="C13" s="19"/>
      <c r="D13" s="184" t="str">
        <f t="shared" si="0"/>
        <v/>
      </c>
      <c r="E13" s="185" t="str">
        <f t="shared" si="2"/>
        <v/>
      </c>
      <c r="F13" s="185" t="str">
        <f t="shared" si="1"/>
        <v/>
      </c>
      <c r="G13" s="183" t="str">
        <f>IF(D13="","",(D13*24)*Feiertage!$C$19)</f>
        <v/>
      </c>
      <c r="H13" s="17"/>
      <c r="I13" s="174" t="str">
        <f>IF(B13="","",LOOKUP(D13*28,{0,8},{0,14}))</f>
        <v/>
      </c>
      <c r="J13" s="186" t="str">
        <f t="shared" si="3"/>
        <v/>
      </c>
      <c r="K13" s="16"/>
    </row>
    <row r="14" spans="1:11">
      <c r="A14" s="18">
        <v>45056</v>
      </c>
      <c r="B14" s="19"/>
      <c r="C14" s="19"/>
      <c r="D14" s="184" t="str">
        <f t="shared" si="0"/>
        <v/>
      </c>
      <c r="E14" s="185" t="str">
        <f t="shared" si="2"/>
        <v/>
      </c>
      <c r="F14" s="185" t="str">
        <f t="shared" si="1"/>
        <v/>
      </c>
      <c r="G14" s="183" t="str">
        <f>IF(D14="","",(D14*24)*Feiertage!$C$19)</f>
        <v/>
      </c>
      <c r="H14" s="17"/>
      <c r="I14" s="174" t="str">
        <f>IF(B14="","",LOOKUP(D14*28,{0,8},{0,14}))</f>
        <v/>
      </c>
      <c r="J14" s="186" t="str">
        <f t="shared" si="3"/>
        <v/>
      </c>
      <c r="K14" s="16"/>
    </row>
    <row r="15" spans="1:11">
      <c r="A15" s="18">
        <v>45057</v>
      </c>
      <c r="B15" s="19"/>
      <c r="C15" s="19"/>
      <c r="D15" s="184" t="str">
        <f t="shared" si="0"/>
        <v/>
      </c>
      <c r="E15" s="185" t="str">
        <f t="shared" si="2"/>
        <v/>
      </c>
      <c r="F15" s="185" t="str">
        <f t="shared" si="1"/>
        <v/>
      </c>
      <c r="G15" s="183" t="str">
        <f>IF(D15="","",(D15*24)*Feiertage!$C$19)</f>
        <v/>
      </c>
      <c r="H15" s="17"/>
      <c r="I15" s="174" t="str">
        <f>IF(B15="","",LOOKUP(D15*28,{0,8},{0,14}))</f>
        <v/>
      </c>
      <c r="J15" s="186" t="str">
        <f t="shared" si="3"/>
        <v/>
      </c>
      <c r="K15" s="80">
        <f t="shared" si="4"/>
        <v>20</v>
      </c>
    </row>
    <row r="16" spans="1:11">
      <c r="A16" s="18">
        <v>45058</v>
      </c>
      <c r="B16" s="19"/>
      <c r="C16" s="19"/>
      <c r="D16" s="184" t="str">
        <f t="shared" si="0"/>
        <v/>
      </c>
      <c r="E16" s="185" t="str">
        <f t="shared" si="2"/>
        <v/>
      </c>
      <c r="F16" s="185" t="str">
        <f t="shared" si="1"/>
        <v/>
      </c>
      <c r="G16" s="183" t="str">
        <f>IF(D16="","",(D16*24)*Feiertage!$C$19)</f>
        <v/>
      </c>
      <c r="H16" s="17"/>
      <c r="I16" s="174" t="str">
        <f>IF(B16="","",LOOKUP(D16*28,{0,8},{0,14}))</f>
        <v/>
      </c>
      <c r="J16" s="186" t="str">
        <f t="shared" si="3"/>
        <v/>
      </c>
      <c r="K16" s="16"/>
    </row>
    <row r="17" spans="1:11">
      <c r="A17" s="18">
        <v>45059</v>
      </c>
      <c r="B17" s="19"/>
      <c r="C17" s="19"/>
      <c r="D17" s="184" t="str">
        <f t="shared" si="0"/>
        <v/>
      </c>
      <c r="E17" s="185" t="str">
        <f t="shared" si="2"/>
        <v/>
      </c>
      <c r="F17" s="185" t="str">
        <f t="shared" si="1"/>
        <v/>
      </c>
      <c r="G17" s="183" t="str">
        <f>IF(D17="","",(D17*24)*Feiertage!$C$19)</f>
        <v/>
      </c>
      <c r="H17" s="17"/>
      <c r="I17" s="174"/>
      <c r="J17" s="186" t="str">
        <f t="shared" si="3"/>
        <v/>
      </c>
      <c r="K17" s="16"/>
    </row>
    <row r="18" spans="1:11">
      <c r="A18" s="18">
        <v>45060</v>
      </c>
      <c r="B18" s="180"/>
      <c r="C18" s="159"/>
      <c r="D18" s="184" t="str">
        <f t="shared" si="0"/>
        <v/>
      </c>
      <c r="E18" s="185" t="str">
        <f t="shared" si="2"/>
        <v/>
      </c>
      <c r="F18" s="185" t="str">
        <f t="shared" si="1"/>
        <v/>
      </c>
      <c r="G18" s="183" t="str">
        <f>IF(D18="","",(D18*24)*Feiertage!$C$19)</f>
        <v/>
      </c>
      <c r="H18" s="166"/>
      <c r="I18" s="174" t="str">
        <f>IF(B18="","",LOOKUP(D18*28,{0,8},{0,14}))</f>
        <v/>
      </c>
      <c r="J18" s="186" t="str">
        <f t="shared" si="3"/>
        <v/>
      </c>
      <c r="K18" s="187"/>
    </row>
    <row r="19" spans="1:11">
      <c r="A19" s="18">
        <v>45061</v>
      </c>
      <c r="B19" s="159"/>
      <c r="C19" s="159"/>
      <c r="D19" s="184" t="str">
        <f t="shared" si="0"/>
        <v/>
      </c>
      <c r="E19" s="185" t="str">
        <f t="shared" si="2"/>
        <v/>
      </c>
      <c r="F19" s="185" t="str">
        <f t="shared" si="1"/>
        <v/>
      </c>
      <c r="G19" s="183" t="str">
        <f>IF(D19="","",(D19*24)*Feiertage!$C$19)</f>
        <v/>
      </c>
      <c r="H19" s="166"/>
      <c r="I19" s="174" t="str">
        <f>IF(B19="","",LOOKUP(D19*28,{0,8},{0,14}))</f>
        <v/>
      </c>
      <c r="J19" s="186" t="str">
        <f t="shared" si="3"/>
        <v/>
      </c>
      <c r="K19" s="187"/>
    </row>
    <row r="20" spans="1:11">
      <c r="A20" s="18">
        <v>45062</v>
      </c>
      <c r="B20" s="19"/>
      <c r="C20" s="19"/>
      <c r="D20" s="184" t="str">
        <f t="shared" si="0"/>
        <v/>
      </c>
      <c r="E20" s="185" t="str">
        <f t="shared" si="2"/>
        <v/>
      </c>
      <c r="F20" s="185" t="str">
        <f t="shared" si="1"/>
        <v/>
      </c>
      <c r="G20" s="183" t="str">
        <f>IF(D20="","",(D20*24)*Feiertage!$C$19)</f>
        <v/>
      </c>
      <c r="H20" s="17"/>
      <c r="I20" s="174" t="str">
        <f>IF(B20="","",LOOKUP(D20*28,{0,8},{0,14}))</f>
        <v/>
      </c>
      <c r="J20" s="186" t="str">
        <f t="shared" si="3"/>
        <v/>
      </c>
      <c r="K20" s="16"/>
    </row>
    <row r="21" spans="1:11">
      <c r="A21" s="18">
        <v>45063</v>
      </c>
      <c r="B21" s="19"/>
      <c r="C21" s="19"/>
      <c r="D21" s="184" t="str">
        <f t="shared" si="0"/>
        <v/>
      </c>
      <c r="E21" s="185" t="str">
        <f t="shared" si="2"/>
        <v/>
      </c>
      <c r="F21" s="185" t="str">
        <f t="shared" si="1"/>
        <v/>
      </c>
      <c r="G21" s="183" t="str">
        <f>IF(D21="","",(D21*24)*Feiertage!$C$19)</f>
        <v/>
      </c>
      <c r="H21" s="17"/>
      <c r="I21" s="174" t="str">
        <f>IF(B21="","",LOOKUP(D21*28,{0,8},{0,14}))</f>
        <v/>
      </c>
      <c r="J21" s="186" t="str">
        <f t="shared" si="3"/>
        <v/>
      </c>
      <c r="K21" s="16"/>
    </row>
    <row r="22" spans="1:11">
      <c r="A22" s="18">
        <v>45064</v>
      </c>
      <c r="B22" s="19"/>
      <c r="C22" s="19"/>
      <c r="D22" s="184" t="str">
        <f t="shared" si="0"/>
        <v/>
      </c>
      <c r="E22" s="185" t="str">
        <f t="shared" si="2"/>
        <v/>
      </c>
      <c r="F22" s="185" t="str">
        <f t="shared" si="1"/>
        <v/>
      </c>
      <c r="G22" s="183" t="str">
        <f>IF(D22="","",(D22*24)*Feiertage!$C$19)</f>
        <v/>
      </c>
      <c r="H22" s="17"/>
      <c r="I22" s="174" t="str">
        <f>IF(B22="","",LOOKUP(D22*28,{0,8},{0,14}))</f>
        <v/>
      </c>
      <c r="J22" s="186" t="str">
        <f t="shared" si="3"/>
        <v/>
      </c>
      <c r="K22" s="80">
        <f t="shared" si="4"/>
        <v>21</v>
      </c>
    </row>
    <row r="23" spans="1:11">
      <c r="A23" s="18">
        <v>45065</v>
      </c>
      <c r="B23" s="19"/>
      <c r="C23" s="19"/>
      <c r="D23" s="184" t="str">
        <f t="shared" si="0"/>
        <v/>
      </c>
      <c r="E23" s="185" t="str">
        <f t="shared" si="2"/>
        <v/>
      </c>
      <c r="F23" s="185" t="str">
        <f t="shared" si="1"/>
        <v/>
      </c>
      <c r="G23" s="183" t="str">
        <f>IF(D23="","",(D23*24)*Feiertage!$C$19)</f>
        <v/>
      </c>
      <c r="H23" s="17"/>
      <c r="I23" s="174" t="str">
        <f>IF(B23="","",LOOKUP(D23*28,{0,8},{0,14}))</f>
        <v/>
      </c>
      <c r="J23" s="186" t="str">
        <f t="shared" si="3"/>
        <v/>
      </c>
      <c r="K23" s="16"/>
    </row>
    <row r="24" spans="1:11">
      <c r="A24" s="18">
        <v>45066</v>
      </c>
      <c r="B24" s="19"/>
      <c r="C24" s="19"/>
      <c r="D24" s="184" t="str">
        <f t="shared" si="0"/>
        <v/>
      </c>
      <c r="E24" s="185" t="str">
        <f t="shared" si="2"/>
        <v/>
      </c>
      <c r="F24" s="185" t="str">
        <f t="shared" si="1"/>
        <v/>
      </c>
      <c r="G24" s="183" t="str">
        <f>IF(D24="","",(D24*24)*Feiertage!$C$19)</f>
        <v/>
      </c>
      <c r="H24" s="17"/>
      <c r="I24" s="174" t="str">
        <f>IF(B24="","",LOOKUP(D24*28,{0,8},{0,14}))</f>
        <v/>
      </c>
      <c r="J24" s="186" t="str">
        <f t="shared" si="3"/>
        <v/>
      </c>
      <c r="K24" s="16"/>
    </row>
    <row r="25" spans="1:11">
      <c r="A25" s="18">
        <v>45067</v>
      </c>
      <c r="B25" s="159"/>
      <c r="C25" s="159"/>
      <c r="D25" s="184" t="str">
        <f t="shared" si="0"/>
        <v/>
      </c>
      <c r="E25" s="185" t="str">
        <f t="shared" si="2"/>
        <v/>
      </c>
      <c r="F25" s="185" t="str">
        <f t="shared" si="1"/>
        <v/>
      </c>
      <c r="G25" s="183" t="str">
        <f>IF(D25="","",(D25*24)*Feiertage!$C$19)</f>
        <v/>
      </c>
      <c r="H25" s="166"/>
      <c r="I25" s="174" t="str">
        <f>IF(B25="","",LOOKUP(D25*28,{0,8},{0,14}))</f>
        <v/>
      </c>
      <c r="J25" s="186" t="str">
        <f t="shared" si="3"/>
        <v/>
      </c>
      <c r="K25" s="187"/>
    </row>
    <row r="26" spans="1:11">
      <c r="A26" s="18">
        <v>45068</v>
      </c>
      <c r="B26" s="159"/>
      <c r="C26" s="159"/>
      <c r="D26" s="184" t="str">
        <f t="shared" si="0"/>
        <v/>
      </c>
      <c r="E26" s="185" t="str">
        <f t="shared" si="2"/>
        <v/>
      </c>
      <c r="F26" s="185" t="str">
        <f t="shared" si="1"/>
        <v/>
      </c>
      <c r="G26" s="183" t="str">
        <f>IF(D26="","",(D26*24)*Feiertage!$C$19)</f>
        <v/>
      </c>
      <c r="H26" s="166"/>
      <c r="I26" s="174" t="str">
        <f>IF(B26="","",LOOKUP(D26*28,{0,8},{0,14}))</f>
        <v/>
      </c>
      <c r="J26" s="186" t="str">
        <f t="shared" si="3"/>
        <v/>
      </c>
      <c r="K26" s="187"/>
    </row>
    <row r="27" spans="1:11">
      <c r="A27" s="18">
        <v>45069</v>
      </c>
      <c r="B27" s="19"/>
      <c r="C27" s="19"/>
      <c r="D27" s="184" t="str">
        <f t="shared" si="0"/>
        <v/>
      </c>
      <c r="E27" s="185" t="str">
        <f t="shared" si="2"/>
        <v/>
      </c>
      <c r="F27" s="185" t="str">
        <f t="shared" si="1"/>
        <v/>
      </c>
      <c r="G27" s="183" t="str">
        <f>IF(D27="","",(D27*24)*Feiertage!$C$19)</f>
        <v/>
      </c>
      <c r="H27" s="17"/>
      <c r="I27" s="174" t="str">
        <f>IF(B27="","",LOOKUP(D27*28,{0,8},{0,14}))</f>
        <v/>
      </c>
      <c r="J27" s="186" t="str">
        <f t="shared" si="3"/>
        <v/>
      </c>
      <c r="K27" s="16"/>
    </row>
    <row r="28" spans="1:11">
      <c r="A28" s="18">
        <v>45070</v>
      </c>
      <c r="B28" s="19"/>
      <c r="C28" s="19"/>
      <c r="D28" s="184" t="str">
        <f t="shared" si="0"/>
        <v/>
      </c>
      <c r="E28" s="185" t="str">
        <f t="shared" si="2"/>
        <v/>
      </c>
      <c r="F28" s="185" t="str">
        <f t="shared" si="1"/>
        <v/>
      </c>
      <c r="G28" s="183" t="str">
        <f>IF(D28="","",(D28*24)*Feiertage!$C$19)</f>
        <v/>
      </c>
      <c r="H28" s="17"/>
      <c r="I28" s="174"/>
      <c r="J28" s="186" t="str">
        <f t="shared" si="3"/>
        <v/>
      </c>
      <c r="K28" s="16"/>
    </row>
    <row r="29" spans="1:11">
      <c r="A29" s="18">
        <v>45071</v>
      </c>
      <c r="B29" s="27"/>
      <c r="C29" s="26"/>
      <c r="D29" s="184" t="str">
        <f t="shared" si="0"/>
        <v/>
      </c>
      <c r="E29" s="184" t="str">
        <f t="shared" si="2"/>
        <v/>
      </c>
      <c r="F29" s="184" t="str">
        <f t="shared" si="1"/>
        <v/>
      </c>
      <c r="G29" s="183" t="str">
        <f>IF(D29="","",(D29*24)*Feiertage!$C$19)</f>
        <v/>
      </c>
      <c r="H29" s="26"/>
      <c r="I29" s="174" t="str">
        <f>IF(B29="","",LOOKUP(D29*28,{0,8},{0,14}))</f>
        <v/>
      </c>
      <c r="J29" s="186" t="str">
        <f t="shared" si="3"/>
        <v/>
      </c>
      <c r="K29" s="80">
        <f t="shared" si="4"/>
        <v>22</v>
      </c>
    </row>
    <row r="30" spans="1:11">
      <c r="A30" s="18">
        <v>45072</v>
      </c>
      <c r="B30" s="27"/>
      <c r="C30" s="19"/>
      <c r="D30" s="184" t="str">
        <f t="shared" si="0"/>
        <v/>
      </c>
      <c r="E30" s="185" t="str">
        <f t="shared" si="2"/>
        <v/>
      </c>
      <c r="F30" s="185" t="str">
        <f t="shared" si="1"/>
        <v/>
      </c>
      <c r="G30" s="183" t="str">
        <f>IF(D30="","",(D30*24)*Feiertage!$C$19)</f>
        <v/>
      </c>
      <c r="H30" s="17"/>
      <c r="I30" s="174"/>
      <c r="J30" s="186" t="str">
        <f t="shared" si="3"/>
        <v/>
      </c>
      <c r="K30" s="187"/>
    </row>
    <row r="31" spans="1:11">
      <c r="A31" s="18">
        <v>45073</v>
      </c>
      <c r="B31" s="28"/>
      <c r="C31" s="25"/>
      <c r="D31" s="181" t="str">
        <f t="shared" si="0"/>
        <v/>
      </c>
      <c r="E31" s="182" t="str">
        <f t="shared" si="2"/>
        <v/>
      </c>
      <c r="F31" s="182" t="str">
        <f t="shared" si="1"/>
        <v/>
      </c>
      <c r="G31" s="183" t="str">
        <f>IF(D31="","",(D31*24)*Feiertage!$C$19)</f>
        <v/>
      </c>
      <c r="H31" s="29"/>
      <c r="I31" s="174" t="str">
        <f>IF(B31="","",LOOKUP(D31*28,{0,8},{0,14}))</f>
        <v/>
      </c>
      <c r="J31" s="186" t="str">
        <f t="shared" si="3"/>
        <v/>
      </c>
      <c r="K31" s="16"/>
    </row>
    <row r="32" spans="1:11">
      <c r="A32" s="18">
        <v>45074</v>
      </c>
      <c r="B32" s="160"/>
      <c r="C32" s="159"/>
      <c r="D32" s="184" t="str">
        <f t="shared" si="0"/>
        <v/>
      </c>
      <c r="E32" s="185" t="str">
        <f t="shared" si="2"/>
        <v/>
      </c>
      <c r="F32" s="185" t="str">
        <f t="shared" si="1"/>
        <v/>
      </c>
      <c r="G32" s="183" t="str">
        <f>IF(D32="","",(D32*24)*Feiertage!$C$19)</f>
        <v/>
      </c>
      <c r="H32" s="166"/>
      <c r="I32" s="174" t="str">
        <f>IF(B32="","",LOOKUP(D32*28,{0,8},{0,14}))</f>
        <v/>
      </c>
      <c r="J32" s="186" t="str">
        <f t="shared" si="3"/>
        <v/>
      </c>
      <c r="K32" s="187"/>
    </row>
    <row r="33" spans="1:11">
      <c r="A33" s="18">
        <v>45075</v>
      </c>
      <c r="B33" s="56"/>
      <c r="C33" s="49"/>
      <c r="D33" s="184" t="str">
        <f t="shared" si="0"/>
        <v/>
      </c>
      <c r="E33" s="185" t="str">
        <f t="shared" si="2"/>
        <v/>
      </c>
      <c r="F33" s="185" t="str">
        <f t="shared" si="1"/>
        <v/>
      </c>
      <c r="G33" s="183" t="str">
        <f>IF(D33="","",(D33*24)*Feiertage!$C$19)</f>
        <v/>
      </c>
      <c r="H33" s="52"/>
      <c r="I33" s="174" t="str">
        <f>IF(B33="","",LOOKUP(D33*28,{0,8},{0,14}))</f>
        <v/>
      </c>
      <c r="J33" s="186" t="str">
        <f t="shared" si="3"/>
        <v/>
      </c>
      <c r="K33" s="187"/>
    </row>
    <row r="34" spans="1:11">
      <c r="A34" s="18">
        <v>45076</v>
      </c>
      <c r="B34" s="27"/>
      <c r="C34" s="19"/>
      <c r="D34" s="184" t="str">
        <f t="shared" si="0"/>
        <v/>
      </c>
      <c r="E34" s="185" t="str">
        <f t="shared" si="2"/>
        <v/>
      </c>
      <c r="F34" s="185" t="str">
        <f t="shared" si="1"/>
        <v/>
      </c>
      <c r="G34" s="183" t="str">
        <f>IF(D34="","",(D34*24)*Feiertage!$C$19)</f>
        <v/>
      </c>
      <c r="H34" s="47"/>
      <c r="I34" s="174" t="str">
        <f>IF(B34="","",LOOKUP(D34*28,{0,8},{0,14}))</f>
        <v/>
      </c>
      <c r="J34" s="186" t="str">
        <f t="shared" si="3"/>
        <v/>
      </c>
      <c r="K34" s="16"/>
    </row>
    <row r="35" spans="1:11">
      <c r="A35" s="18">
        <v>45077</v>
      </c>
      <c r="B35" s="27"/>
      <c r="C35" s="19"/>
      <c r="D35" s="184" t="str">
        <f t="shared" si="0"/>
        <v/>
      </c>
      <c r="E35" s="185" t="str">
        <f t="shared" si="2"/>
        <v/>
      </c>
      <c r="F35" s="185" t="str">
        <f t="shared" si="1"/>
        <v/>
      </c>
      <c r="G35" s="183" t="str">
        <f>IF(D35="","",(D35*24)*Feiertage!$C$19)</f>
        <v/>
      </c>
      <c r="H35" s="17"/>
      <c r="I35" s="174" t="str">
        <f>IF(B35="","",LOOKUP(D35*28,{0,8},{0,14}))</f>
        <v/>
      </c>
      <c r="J35" s="186" t="str">
        <f t="shared" si="3"/>
        <v/>
      </c>
      <c r="K35" s="16"/>
    </row>
    <row r="36" spans="1:11">
      <c r="A36" s="30" t="s">
        <v>5</v>
      </c>
      <c r="B36" s="17"/>
      <c r="C36" s="17"/>
      <c r="D36" s="31">
        <f>SUM(D5:D35)</f>
        <v>0</v>
      </c>
      <c r="E36" s="31">
        <f>SUM(E5:E35)</f>
        <v>0</v>
      </c>
      <c r="F36" s="31">
        <f>SUM(F5:F35)</f>
        <v>0</v>
      </c>
      <c r="G36" s="32">
        <f>SUM(G6:G35)</f>
        <v>0</v>
      </c>
      <c r="H36" s="17"/>
      <c r="I36" s="24">
        <f>SUM(I5:I35)</f>
        <v>0</v>
      </c>
      <c r="J36" s="34">
        <f>G36+I36</f>
        <v>0</v>
      </c>
      <c r="K36" s="16"/>
    </row>
    <row r="37" spans="1:11">
      <c r="D37" s="4"/>
    </row>
    <row r="39" spans="1:11">
      <c r="A39" s="15" t="s">
        <v>14</v>
      </c>
    </row>
    <row r="40" spans="1:11">
      <c r="A40" s="43" t="s">
        <v>15</v>
      </c>
    </row>
    <row r="41" spans="1:11">
      <c r="A41" s="42" t="s">
        <v>16</v>
      </c>
    </row>
    <row r="42" spans="1:11">
      <c r="A42" s="14" t="s">
        <v>17</v>
      </c>
    </row>
  </sheetData>
  <conditionalFormatting sqref="A5:A35">
    <cfRule type="expression" dxfId="12" priority="2">
      <formula xml:space="preserve"> WEEKDAY(A5,2) &gt; 5</formula>
    </cfRule>
  </conditionalFormatting>
  <conditionalFormatting sqref="A5:J5 H6:J12 H13:H35 J13:J35 I13:I36 A6:G35">
    <cfRule type="expression" dxfId="11" priority="1">
      <formula>ISNUMBER(MATCH($A5,Feiertage,0))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2"/>
  <sheetViews>
    <sheetView topLeftCell="A4" workbookViewId="0">
      <selection activeCell="G10" sqref="G10"/>
    </sheetView>
  </sheetViews>
  <sheetFormatPr defaultColWidth="10.7109375" defaultRowHeight="15"/>
  <cols>
    <col min="1" max="1" width="12.85546875" bestFit="1" customWidth="1"/>
    <col min="7" max="7" width="11.42578125" style="11"/>
    <col min="8" max="8" width="25.140625" bestFit="1" customWidth="1"/>
    <col min="10" max="10" width="18.140625" style="4" bestFit="1" customWidth="1"/>
    <col min="11" max="11" width="11.42578125" style="12"/>
  </cols>
  <sheetData>
    <row r="1" spans="1:11">
      <c r="A1" t="s">
        <v>0</v>
      </c>
      <c r="B1" s="1">
        <v>0.95833333333333337</v>
      </c>
      <c r="C1" s="1">
        <v>0.25</v>
      </c>
    </row>
    <row r="2" spans="1:11">
      <c r="A2" t="s">
        <v>1</v>
      </c>
      <c r="B2" s="1">
        <v>0.25</v>
      </c>
      <c r="C2" s="1">
        <v>0.95833333333333337</v>
      </c>
    </row>
    <row r="4" spans="1:11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32" t="s">
        <v>8</v>
      </c>
      <c r="H4" s="16" t="s">
        <v>9</v>
      </c>
      <c r="I4" s="16" t="s">
        <v>10</v>
      </c>
      <c r="J4" s="23" t="s">
        <v>20</v>
      </c>
      <c r="K4" s="16" t="s">
        <v>13</v>
      </c>
    </row>
    <row r="5" spans="1:11">
      <c r="A5" s="18">
        <v>45078</v>
      </c>
      <c r="B5" s="19"/>
      <c r="C5" s="19"/>
      <c r="D5" s="103" t="str">
        <f>IF(B5="","",MOD(C5-B5,1))</f>
        <v/>
      </c>
      <c r="E5" s="104" t="str">
        <f>IF(B5="","",MAX(,MIN(C$1+(B$1&gt;C$1),$C5+($B5&gt;$C5))-MAX(B$1,$B5))+MAX(,(MIN(C$1,$C5+($B5&gt;$C5))-$B5)*(B$1&gt;C$1))+MAX(,MIN(C$1+(B$1&gt;C$1),$C5+0)-B$1)*($B5&gt;$C5))</f>
        <v/>
      </c>
      <c r="F5" s="104" t="str">
        <f>IF(B5="","",MAX(,MIN(C$2+(B$2&gt;C$2),$C5+($B5&gt;$C5))-MAX(B$2,$B5))+MAX(,(MIN(C$2,$C5+($B5&gt;$C5))-$B5)*(B$2&gt;C$2))+MAX(,MIN(C$2+(B$2&gt;C$2),$C5+0)-B$2)*($B5&gt;$C5))</f>
        <v/>
      </c>
      <c r="G5" s="105" t="str">
        <f>IF(D5="","",(D5*24)*Feiertage!$C$19)</f>
        <v/>
      </c>
      <c r="H5" s="17"/>
      <c r="I5" s="147" t="str">
        <f>IF(B5="","",LOOKUP(D5*28,{0,8},{0,14}))</f>
        <v/>
      </c>
      <c r="J5" s="108" t="str">
        <f t="shared" ref="J5:J6" si="0">IF(G5="","",G5+I5)</f>
        <v/>
      </c>
      <c r="K5" s="79">
        <f>WEEKNUM(A5,2)</f>
        <v>23</v>
      </c>
    </row>
    <row r="6" spans="1:11">
      <c r="A6" s="18">
        <v>45079</v>
      </c>
      <c r="B6" s="19"/>
      <c r="C6" s="19"/>
      <c r="D6" s="103" t="str">
        <f t="shared" ref="D6:D35" si="1">IF(B6="","",MOD(C6-B6,1))</f>
        <v/>
      </c>
      <c r="E6" s="104" t="str">
        <f t="shared" ref="E6:E35" si="2">IF(B6="","",MAX(,MIN(C$1+(B$1&gt;C$1),$C6+($B6&gt;$C6))-MAX(B$1,$B6))+MAX(,(MIN(C$1,$C6+($B6&gt;$C6))-$B6)*(B$1&gt;C$1))+MAX(,MIN(C$1+(B$1&gt;C$1),$C6+0)-B$1)*($B6&gt;$C6))</f>
        <v/>
      </c>
      <c r="F6" s="104" t="str">
        <f t="shared" ref="F6:F35" si="3">IF(B6="","",MAX(,MIN(C$2+(B$2&gt;C$2),$C6+($B6&gt;$C6))-MAX(B$2,$B6))+MAX(,(MIN(C$2,$C6+($B6&gt;$C6))-$B6)*(B$2&gt;C$2))+MAX(,MIN(C$2+(B$2&gt;C$2),$C6+0)-B$2)*($B6&gt;$C6))</f>
        <v/>
      </c>
      <c r="G6" s="105" t="str">
        <f>IF(D6="","",(D6*24)*Feiertage!$C$19)</f>
        <v/>
      </c>
      <c r="H6" s="17"/>
      <c r="I6" s="147" t="str">
        <f>IF(B6="","",LOOKUP(D6*28,{0,8},{0,14}))</f>
        <v/>
      </c>
      <c r="J6" s="108" t="str">
        <f t="shared" si="0"/>
        <v/>
      </c>
      <c r="K6" s="22"/>
    </row>
    <row r="7" spans="1:11">
      <c r="A7" s="18">
        <v>45080</v>
      </c>
      <c r="B7" s="19"/>
      <c r="C7" s="19"/>
      <c r="D7" s="103" t="str">
        <f t="shared" si="1"/>
        <v/>
      </c>
      <c r="E7" s="104" t="str">
        <f t="shared" si="2"/>
        <v/>
      </c>
      <c r="F7" s="104" t="str">
        <f t="shared" si="3"/>
        <v/>
      </c>
      <c r="G7" s="105" t="str">
        <f>IF(D7="","",(D7*24)*Feiertage!$C$19)</f>
        <v/>
      </c>
      <c r="H7" s="17"/>
      <c r="I7" s="147" t="str">
        <f>IF(B7="","",LOOKUP(D7*28,{0,8},{0,14}))</f>
        <v/>
      </c>
      <c r="J7" s="108"/>
      <c r="K7" s="22"/>
    </row>
    <row r="8" spans="1:11">
      <c r="A8" s="18">
        <v>45081</v>
      </c>
      <c r="B8" s="49"/>
      <c r="C8" s="49"/>
      <c r="D8" s="50"/>
      <c r="E8" s="49" t="str">
        <f t="shared" si="2"/>
        <v/>
      </c>
      <c r="F8" s="49" t="str">
        <f t="shared" si="3"/>
        <v/>
      </c>
      <c r="G8" s="61" t="str">
        <f>IF(D8="","",(D8*24)*Feiertage!$C$19)</f>
        <v/>
      </c>
      <c r="H8" s="52"/>
      <c r="I8" s="52" t="str">
        <f>IF(B8="","",LOOKUP(D8*28,{0,8},{0,14}))</f>
        <v/>
      </c>
      <c r="J8" s="53"/>
      <c r="K8" s="58"/>
    </row>
    <row r="9" spans="1:11">
      <c r="A9" s="18">
        <v>45082</v>
      </c>
      <c r="B9" s="159"/>
      <c r="C9" s="159"/>
      <c r="D9" s="103" t="str">
        <f t="shared" si="1"/>
        <v/>
      </c>
      <c r="E9" s="104" t="str">
        <f t="shared" si="2"/>
        <v/>
      </c>
      <c r="F9" s="104" t="str">
        <f t="shared" si="3"/>
        <v/>
      </c>
      <c r="G9" s="105" t="str">
        <f>IF(D9="","",(D9*24)*Feiertage!$C$19)</f>
        <v/>
      </c>
      <c r="H9" s="166"/>
      <c r="I9" s="112" t="str">
        <f>IF(B9="","",LOOKUP(D9*28,{0,8},{0,14}))</f>
        <v/>
      </c>
      <c r="J9" s="108" t="str">
        <f t="shared" ref="J9:J35" si="4">IF(G9="","",G9+I9)</f>
        <v/>
      </c>
      <c r="K9" s="179"/>
    </row>
    <row r="10" spans="1:11">
      <c r="A10" s="18">
        <v>45083</v>
      </c>
      <c r="B10" s="159"/>
      <c r="C10" s="159"/>
      <c r="D10" s="103" t="str">
        <f t="shared" si="1"/>
        <v/>
      </c>
      <c r="E10" s="104" t="str">
        <f t="shared" si="2"/>
        <v/>
      </c>
      <c r="F10" s="104" t="str">
        <f t="shared" si="3"/>
        <v/>
      </c>
      <c r="G10" s="105" t="str">
        <f>IF(D10="","",(D10*24)*Feiertage!$C$19)</f>
        <v/>
      </c>
      <c r="H10" s="166"/>
      <c r="I10" s="112"/>
      <c r="J10" s="108" t="str">
        <f t="shared" si="4"/>
        <v/>
      </c>
      <c r="K10" s="179"/>
    </row>
    <row r="11" spans="1:11">
      <c r="A11" s="18">
        <v>45084</v>
      </c>
      <c r="B11" s="19"/>
      <c r="C11" s="19"/>
      <c r="D11" s="103" t="str">
        <f t="shared" si="1"/>
        <v/>
      </c>
      <c r="E11" s="104" t="str">
        <f t="shared" si="2"/>
        <v/>
      </c>
      <c r="F11" s="104" t="str">
        <f t="shared" si="3"/>
        <v/>
      </c>
      <c r="G11" s="105" t="str">
        <f>IF(D11="","",(D11*24)*Feiertage!$C$19)</f>
        <v/>
      </c>
      <c r="H11" s="17"/>
      <c r="I11" s="147" t="str">
        <f>IF(B11="","",LOOKUP(D11*28,{0,8},{0,14}))</f>
        <v/>
      </c>
      <c r="J11" s="108" t="str">
        <f t="shared" si="4"/>
        <v/>
      </c>
      <c r="K11" s="22"/>
    </row>
    <row r="12" spans="1:11">
      <c r="A12" s="18">
        <v>45085</v>
      </c>
      <c r="B12" s="19"/>
      <c r="C12" s="19"/>
      <c r="D12" s="103" t="str">
        <f t="shared" si="1"/>
        <v/>
      </c>
      <c r="E12" s="104" t="str">
        <f t="shared" si="2"/>
        <v/>
      </c>
      <c r="F12" s="104" t="str">
        <f t="shared" si="3"/>
        <v/>
      </c>
      <c r="G12" s="105" t="str">
        <f>IF(D12="","",(D12*24)*Feiertage!$C$19)</f>
        <v/>
      </c>
      <c r="H12" s="17"/>
      <c r="I12" s="147" t="str">
        <f>IF(B12="","",LOOKUP(D12*28,{0,8},{0,14}))</f>
        <v/>
      </c>
      <c r="J12" s="108" t="str">
        <f t="shared" si="4"/>
        <v/>
      </c>
      <c r="K12" s="79">
        <f t="shared" ref="K12:K33" si="5">WEEKNUM(A12,2)</f>
        <v>24</v>
      </c>
    </row>
    <row r="13" spans="1:11">
      <c r="A13" s="18">
        <v>45086</v>
      </c>
      <c r="B13" s="19"/>
      <c r="C13" s="19"/>
      <c r="D13" s="103" t="str">
        <f t="shared" si="1"/>
        <v/>
      </c>
      <c r="E13" s="104" t="str">
        <f t="shared" si="2"/>
        <v/>
      </c>
      <c r="F13" s="104" t="str">
        <f t="shared" si="3"/>
        <v/>
      </c>
      <c r="G13" s="105" t="str">
        <f>IF(D13="","",(D13*24)*Feiertage!$C$19)</f>
        <v/>
      </c>
      <c r="H13" s="17"/>
      <c r="I13" s="147" t="str">
        <f>IF(B13="","",LOOKUP(D13*28,{0,8},{0,14}))</f>
        <v/>
      </c>
      <c r="J13" s="108" t="str">
        <f t="shared" si="4"/>
        <v/>
      </c>
      <c r="K13" s="22"/>
    </row>
    <row r="14" spans="1:11">
      <c r="A14" s="18">
        <v>45087</v>
      </c>
      <c r="B14" s="159"/>
      <c r="C14" s="159"/>
      <c r="D14" s="103" t="str">
        <f t="shared" si="1"/>
        <v/>
      </c>
      <c r="E14" s="104" t="str">
        <f t="shared" si="2"/>
        <v/>
      </c>
      <c r="F14" s="104" t="str">
        <f t="shared" si="3"/>
        <v/>
      </c>
      <c r="G14" s="105" t="str">
        <f>IF(D14="","",(D14*24)*Feiertage!$C$19)</f>
        <v/>
      </c>
      <c r="H14" s="196"/>
      <c r="I14" s="112"/>
      <c r="J14" s="108" t="str">
        <f t="shared" si="4"/>
        <v/>
      </c>
      <c r="K14" s="179"/>
    </row>
    <row r="15" spans="1:11">
      <c r="A15" s="18">
        <v>45088</v>
      </c>
      <c r="B15" s="49"/>
      <c r="C15" s="49"/>
      <c r="D15" s="50"/>
      <c r="E15" s="49" t="str">
        <f t="shared" si="2"/>
        <v/>
      </c>
      <c r="F15" s="49" t="str">
        <f t="shared" si="3"/>
        <v/>
      </c>
      <c r="G15" s="61" t="str">
        <f>IF(D15="","",(D15*24)*Feiertage!$C$19)</f>
        <v/>
      </c>
      <c r="H15" s="52"/>
      <c r="I15" s="52"/>
      <c r="J15" s="53"/>
      <c r="K15" s="58"/>
    </row>
    <row r="16" spans="1:11">
      <c r="A16" s="18">
        <v>45089</v>
      </c>
      <c r="B16" s="159"/>
      <c r="C16" s="159"/>
      <c r="D16" s="103" t="str">
        <f t="shared" si="1"/>
        <v/>
      </c>
      <c r="E16" s="104" t="str">
        <f t="shared" si="2"/>
        <v/>
      </c>
      <c r="F16" s="104" t="str">
        <f t="shared" si="3"/>
        <v/>
      </c>
      <c r="G16" s="105" t="str">
        <f>IF(D16="","",(D16*24)*Feiertage!$C$19)</f>
        <v/>
      </c>
      <c r="H16" s="166"/>
      <c r="I16" s="112" t="str">
        <f>IF(B16="","",LOOKUP(D16*28,{0,8},{0,14}))</f>
        <v/>
      </c>
      <c r="J16" s="108" t="str">
        <f t="shared" si="4"/>
        <v/>
      </c>
      <c r="K16" s="179"/>
    </row>
    <row r="17" spans="1:11">
      <c r="A17" s="18">
        <v>45090</v>
      </c>
      <c r="B17" s="19"/>
      <c r="C17" s="19"/>
      <c r="D17" s="103" t="str">
        <f t="shared" si="1"/>
        <v/>
      </c>
      <c r="E17" s="104" t="str">
        <f t="shared" si="2"/>
        <v/>
      </c>
      <c r="F17" s="104" t="str">
        <f t="shared" si="3"/>
        <v/>
      </c>
      <c r="G17" s="105" t="str">
        <f>IF(D17="","",(D17*24)*Feiertage!$C$19)</f>
        <v/>
      </c>
      <c r="H17" s="17"/>
      <c r="I17" s="147" t="str">
        <f>IF(B17="","",LOOKUP(D17*28,{0,8},{0,14}))</f>
        <v/>
      </c>
      <c r="J17" s="108" t="str">
        <f t="shared" si="4"/>
        <v/>
      </c>
      <c r="K17" s="22"/>
    </row>
    <row r="18" spans="1:11">
      <c r="A18" s="18">
        <v>45091</v>
      </c>
      <c r="B18" s="19"/>
      <c r="C18" s="19"/>
      <c r="D18" s="103" t="str">
        <f t="shared" si="1"/>
        <v/>
      </c>
      <c r="E18" s="104" t="str">
        <f t="shared" si="2"/>
        <v/>
      </c>
      <c r="F18" s="104" t="str">
        <f t="shared" si="3"/>
        <v/>
      </c>
      <c r="G18" s="105" t="str">
        <f>IF(D18="","",(D18*24)*Feiertage!$C$19)</f>
        <v/>
      </c>
      <c r="H18" s="17"/>
      <c r="I18" s="147" t="str">
        <f>IF(B18="","",LOOKUP(D18*28,{0,8},{0,14}))</f>
        <v/>
      </c>
      <c r="J18" s="108" t="str">
        <f t="shared" si="4"/>
        <v/>
      </c>
      <c r="K18" s="22"/>
    </row>
    <row r="19" spans="1:11">
      <c r="A19" s="18">
        <v>45092</v>
      </c>
      <c r="B19" s="159"/>
      <c r="C19" s="159"/>
      <c r="D19" s="103" t="str">
        <f t="shared" si="1"/>
        <v/>
      </c>
      <c r="E19" s="104" t="str">
        <f t="shared" si="2"/>
        <v/>
      </c>
      <c r="F19" s="104" t="str">
        <f t="shared" si="3"/>
        <v/>
      </c>
      <c r="G19" s="105" t="str">
        <f>IF(D19="","",(D19*24)*Feiertage!$C$19)</f>
        <v/>
      </c>
      <c r="H19" s="166"/>
      <c r="I19" s="112"/>
      <c r="J19" s="108" t="str">
        <f t="shared" si="4"/>
        <v/>
      </c>
      <c r="K19" s="179">
        <f t="shared" si="5"/>
        <v>25</v>
      </c>
    </row>
    <row r="20" spans="1:11">
      <c r="A20" s="18">
        <v>45093</v>
      </c>
      <c r="B20" s="19"/>
      <c r="C20" s="19"/>
      <c r="D20" s="103" t="str">
        <f t="shared" si="1"/>
        <v/>
      </c>
      <c r="E20" s="104" t="str">
        <f t="shared" si="2"/>
        <v/>
      </c>
      <c r="F20" s="104" t="str">
        <f t="shared" si="3"/>
        <v/>
      </c>
      <c r="G20" s="105" t="str">
        <f>IF(D20="","",(D20*24)*Feiertage!$C$19)</f>
        <v/>
      </c>
      <c r="H20" s="17"/>
      <c r="I20" s="112"/>
      <c r="J20" s="108" t="str">
        <f t="shared" si="4"/>
        <v/>
      </c>
      <c r="K20" s="179"/>
    </row>
    <row r="21" spans="1:11">
      <c r="A21" s="18">
        <v>45094</v>
      </c>
      <c r="B21" s="19"/>
      <c r="C21" s="19"/>
      <c r="D21" s="103" t="str">
        <f t="shared" si="1"/>
        <v/>
      </c>
      <c r="E21" s="104" t="str">
        <f t="shared" si="2"/>
        <v/>
      </c>
      <c r="F21" s="104" t="str">
        <f t="shared" si="3"/>
        <v/>
      </c>
      <c r="G21" s="105" t="str">
        <f>IF(D21="","",(D21*24)*Feiertage!$C$19)</f>
        <v/>
      </c>
      <c r="H21" s="17"/>
      <c r="I21" s="147" t="str">
        <f>IF(B21="","",LOOKUP(D21*28,{0,8},{0,14}))</f>
        <v/>
      </c>
      <c r="J21" s="108" t="str">
        <f t="shared" si="4"/>
        <v/>
      </c>
      <c r="K21" s="22"/>
    </row>
    <row r="22" spans="1:11">
      <c r="A22" s="18">
        <v>45095</v>
      </c>
      <c r="B22" s="49"/>
      <c r="C22" s="49"/>
      <c r="D22" s="50" t="str">
        <f t="shared" si="1"/>
        <v/>
      </c>
      <c r="E22" s="49" t="str">
        <f t="shared" si="2"/>
        <v/>
      </c>
      <c r="F22" s="49" t="str">
        <f t="shared" si="3"/>
        <v/>
      </c>
      <c r="G22" s="61" t="str">
        <f>IF(D22="","",(D22*24)*Feiertage!$C$19)</f>
        <v/>
      </c>
      <c r="H22" s="52"/>
      <c r="I22" s="52" t="str">
        <f>IF(B22="","",LOOKUP(D22*28,{0,8},{0,14}))</f>
        <v/>
      </c>
      <c r="J22" s="53" t="str">
        <f t="shared" si="4"/>
        <v/>
      </c>
      <c r="K22" s="58"/>
    </row>
    <row r="23" spans="1:11">
      <c r="A23" s="18">
        <v>45096</v>
      </c>
      <c r="B23" s="159"/>
      <c r="C23" s="159"/>
      <c r="D23" s="103" t="str">
        <f t="shared" si="1"/>
        <v/>
      </c>
      <c r="E23" s="104" t="str">
        <f t="shared" si="2"/>
        <v/>
      </c>
      <c r="F23" s="104" t="str">
        <f t="shared" si="3"/>
        <v/>
      </c>
      <c r="G23" s="105" t="str">
        <f>IF(D23="","",(D23*24)*Feiertage!$C$19)</f>
        <v/>
      </c>
      <c r="H23" s="166"/>
      <c r="I23" s="112" t="str">
        <f>IF(B23="","",LOOKUP(D23*28,{0,8},{0,14}))</f>
        <v/>
      </c>
      <c r="J23" s="108" t="str">
        <f t="shared" si="4"/>
        <v/>
      </c>
      <c r="K23" s="179"/>
    </row>
    <row r="24" spans="1:11">
      <c r="A24" s="18">
        <v>45097</v>
      </c>
      <c r="B24" s="25"/>
      <c r="C24" s="25"/>
      <c r="D24" s="103" t="str">
        <f t="shared" si="1"/>
        <v/>
      </c>
      <c r="E24" s="107" t="str">
        <f t="shared" si="2"/>
        <v/>
      </c>
      <c r="F24" s="107" t="str">
        <f t="shared" si="3"/>
        <v/>
      </c>
      <c r="G24" s="105" t="str">
        <f>IF(D24="","",(D24*24)*Feiertage!$C$19)</f>
        <v/>
      </c>
      <c r="H24" s="145"/>
      <c r="I24" s="146" t="str">
        <f>IF(B24="","",LOOKUP(D24*28,{0,8},{0,14}))</f>
        <v/>
      </c>
      <c r="J24" s="144"/>
      <c r="K24" s="22"/>
    </row>
    <row r="25" spans="1:11">
      <c r="A25" s="18">
        <v>45098</v>
      </c>
      <c r="B25" s="25"/>
      <c r="C25" s="25"/>
      <c r="D25" s="103" t="str">
        <f t="shared" si="1"/>
        <v/>
      </c>
      <c r="E25" s="107" t="str">
        <f t="shared" si="2"/>
        <v/>
      </c>
      <c r="F25" s="107" t="str">
        <f t="shared" si="3"/>
        <v/>
      </c>
      <c r="G25" s="105" t="str">
        <f>IF(D25="","",(D25*24)*Feiertage!$C$19)</f>
        <v/>
      </c>
      <c r="H25" s="29"/>
      <c r="I25" s="146" t="str">
        <f>IF(B25="","",LOOKUP(D25*28,{0,8},{0,14}))</f>
        <v/>
      </c>
      <c r="J25" s="144" t="str">
        <f t="shared" si="4"/>
        <v/>
      </c>
      <c r="K25" s="22"/>
    </row>
    <row r="26" spans="1:11">
      <c r="A26" s="18">
        <v>45099</v>
      </c>
      <c r="B26" s="25"/>
      <c r="C26" s="25"/>
      <c r="D26" s="103" t="str">
        <f t="shared" si="1"/>
        <v/>
      </c>
      <c r="E26" s="107" t="str">
        <f t="shared" si="2"/>
        <v/>
      </c>
      <c r="F26" s="107" t="str">
        <f t="shared" si="3"/>
        <v/>
      </c>
      <c r="G26" s="105" t="str">
        <f>IF(D26="","",(D26*24)*Feiertage!$C$19)</f>
        <v/>
      </c>
      <c r="H26" s="29"/>
      <c r="I26" s="146" t="str">
        <f>IF(B26="","",LOOKUP(D26*28,{0,8},{0,14}))</f>
        <v/>
      </c>
      <c r="J26" s="144" t="str">
        <f t="shared" si="4"/>
        <v/>
      </c>
      <c r="K26" s="79">
        <f t="shared" si="5"/>
        <v>26</v>
      </c>
    </row>
    <row r="27" spans="1:11">
      <c r="A27" s="18">
        <v>45100</v>
      </c>
      <c r="B27" s="25"/>
      <c r="C27" s="25"/>
      <c r="D27" s="103" t="str">
        <f t="shared" si="1"/>
        <v/>
      </c>
      <c r="E27" s="107" t="str">
        <f t="shared" si="2"/>
        <v/>
      </c>
      <c r="F27" s="107" t="str">
        <f t="shared" si="3"/>
        <v/>
      </c>
      <c r="G27" s="105" t="str">
        <f>IF(D27="","",(D27*24)*Feiertage!$C$19)</f>
        <v/>
      </c>
      <c r="H27" s="29"/>
      <c r="I27" s="146" t="str">
        <f>IF(B27="","",LOOKUP(D27*28,{0,8},{0,14}))</f>
        <v/>
      </c>
      <c r="J27" s="144" t="str">
        <f t="shared" si="4"/>
        <v/>
      </c>
      <c r="K27" s="22"/>
    </row>
    <row r="28" spans="1:11">
      <c r="A28" s="18">
        <v>45101</v>
      </c>
      <c r="B28" s="25"/>
      <c r="C28" s="25"/>
      <c r="D28" s="103" t="str">
        <f t="shared" si="1"/>
        <v/>
      </c>
      <c r="E28" s="107" t="str">
        <f t="shared" si="2"/>
        <v/>
      </c>
      <c r="F28" s="107" t="str">
        <f t="shared" si="3"/>
        <v/>
      </c>
      <c r="G28" s="105" t="str">
        <f>IF(D28="","",(D28*24)*Feiertage!$C$19)</f>
        <v/>
      </c>
      <c r="H28" s="29"/>
      <c r="I28" s="146" t="str">
        <f>IF(B28="","",LOOKUP(D28*28,{0,8},{0,14}))</f>
        <v/>
      </c>
      <c r="J28" s="144" t="str">
        <f t="shared" si="4"/>
        <v/>
      </c>
      <c r="K28" s="22"/>
    </row>
    <row r="29" spans="1:11">
      <c r="A29" s="18">
        <v>45102</v>
      </c>
      <c r="B29" s="49"/>
      <c r="C29" s="49"/>
      <c r="D29" s="50" t="str">
        <f t="shared" si="1"/>
        <v/>
      </c>
      <c r="E29" s="49" t="str">
        <f t="shared" si="2"/>
        <v/>
      </c>
      <c r="F29" s="49" t="str">
        <f t="shared" si="3"/>
        <v/>
      </c>
      <c r="G29" s="61" t="str">
        <f>IF(D29="","",(D29*24)*Feiertage!$C$19)</f>
        <v/>
      </c>
      <c r="H29" s="52"/>
      <c r="I29" s="52" t="str">
        <f>IF(B29="","",LOOKUP(D29*28,{0,8},{0,14}))</f>
        <v/>
      </c>
      <c r="J29" s="53" t="str">
        <f t="shared" si="4"/>
        <v/>
      </c>
      <c r="K29" s="58"/>
    </row>
    <row r="30" spans="1:11">
      <c r="A30" s="18">
        <v>45103</v>
      </c>
      <c r="B30" s="159"/>
      <c r="C30" s="159"/>
      <c r="D30" s="103" t="str">
        <f t="shared" si="1"/>
        <v/>
      </c>
      <c r="E30" s="104" t="str">
        <f t="shared" si="2"/>
        <v/>
      </c>
      <c r="F30" s="104" t="str">
        <f t="shared" si="3"/>
        <v/>
      </c>
      <c r="G30" s="105" t="str">
        <f>IF(D30="","",(D30*24)*Feiertage!$C$19)</f>
        <v/>
      </c>
      <c r="H30" s="166"/>
      <c r="I30" s="112" t="str">
        <f>IF(B30="","",LOOKUP(D30*28,{0,8},{0,14}))</f>
        <v/>
      </c>
      <c r="J30" s="108" t="str">
        <f t="shared" si="4"/>
        <v/>
      </c>
      <c r="K30" s="179"/>
    </row>
    <row r="31" spans="1:11">
      <c r="A31" s="18">
        <v>45104</v>
      </c>
      <c r="B31" s="159"/>
      <c r="C31" s="159"/>
      <c r="D31" s="103" t="str">
        <f t="shared" si="1"/>
        <v/>
      </c>
      <c r="E31" s="104" t="str">
        <f t="shared" si="2"/>
        <v/>
      </c>
      <c r="F31" s="104" t="str">
        <f t="shared" si="3"/>
        <v/>
      </c>
      <c r="G31" s="105" t="str">
        <f>IF(D31="","",(D31*24)*Feiertage!$C$19)</f>
        <v/>
      </c>
      <c r="H31" s="166"/>
      <c r="I31" s="147"/>
      <c r="J31" s="108" t="str">
        <f t="shared" si="4"/>
        <v/>
      </c>
      <c r="K31" s="179"/>
    </row>
    <row r="32" spans="1:11">
      <c r="A32" s="18">
        <v>45105</v>
      </c>
      <c r="B32" s="159"/>
      <c r="C32" s="159"/>
      <c r="D32" s="103" t="str">
        <f t="shared" si="1"/>
        <v/>
      </c>
      <c r="E32" s="104" t="str">
        <f t="shared" si="2"/>
        <v/>
      </c>
      <c r="F32" s="104" t="str">
        <f t="shared" si="3"/>
        <v/>
      </c>
      <c r="G32" s="105" t="str">
        <f>IF(D32="","",(D32*24)*Feiertage!$C$19)</f>
        <v/>
      </c>
      <c r="H32" s="166"/>
      <c r="I32" s="147"/>
      <c r="J32" s="108" t="str">
        <f t="shared" si="4"/>
        <v/>
      </c>
      <c r="K32" s="179"/>
    </row>
    <row r="33" spans="1:11">
      <c r="A33" s="18">
        <v>45106</v>
      </c>
      <c r="B33" s="159"/>
      <c r="C33" s="159"/>
      <c r="D33" s="103" t="str">
        <f t="shared" si="1"/>
        <v/>
      </c>
      <c r="E33" s="104" t="str">
        <f t="shared" si="2"/>
        <v/>
      </c>
      <c r="F33" s="104" t="str">
        <f t="shared" si="3"/>
        <v/>
      </c>
      <c r="G33" s="105" t="str">
        <f>IF(D33="","",(D33*24)*Feiertage!$C$19)</f>
        <v/>
      </c>
      <c r="H33" s="166"/>
      <c r="I33" s="147"/>
      <c r="J33" s="108" t="str">
        <f t="shared" si="4"/>
        <v/>
      </c>
      <c r="K33" s="179">
        <f t="shared" si="5"/>
        <v>27</v>
      </c>
    </row>
    <row r="34" spans="1:11">
      <c r="A34" s="18">
        <v>45107</v>
      </c>
      <c r="B34" s="159"/>
      <c r="C34" s="159"/>
      <c r="D34" s="103" t="str">
        <f t="shared" si="1"/>
        <v/>
      </c>
      <c r="E34" s="104" t="str">
        <f t="shared" si="2"/>
        <v/>
      </c>
      <c r="F34" s="104" t="str">
        <f t="shared" si="3"/>
        <v/>
      </c>
      <c r="G34" s="105" t="str">
        <f>IF(D34="","",(D34*24)*Feiertage!$C$19)</f>
        <v/>
      </c>
      <c r="H34" s="166"/>
      <c r="I34" s="147"/>
      <c r="J34" s="108" t="str">
        <f t="shared" si="4"/>
        <v/>
      </c>
      <c r="K34" s="179"/>
    </row>
    <row r="35" spans="1:11">
      <c r="A35" s="18"/>
      <c r="B35" s="52"/>
      <c r="C35" s="52"/>
      <c r="D35" s="50" t="str">
        <f t="shared" si="1"/>
        <v/>
      </c>
      <c r="E35" s="49" t="str">
        <f t="shared" si="2"/>
        <v/>
      </c>
      <c r="F35" s="49" t="str">
        <f t="shared" si="3"/>
        <v/>
      </c>
      <c r="G35" s="61" t="str">
        <f t="shared" ref="G35" si="6">IF(D35="","",(D35*24)*12)</f>
        <v/>
      </c>
      <c r="H35" s="52"/>
      <c r="I35" s="52" t="str">
        <f>IF(B35="","",LOOKUP(D35*28,{0,8},{0,14}))</f>
        <v/>
      </c>
      <c r="J35" s="53" t="str">
        <f t="shared" si="4"/>
        <v/>
      </c>
      <c r="K35" s="58"/>
    </row>
    <row r="36" spans="1:11">
      <c r="A36" s="30" t="s">
        <v>5</v>
      </c>
      <c r="B36" s="17"/>
      <c r="C36" s="17"/>
      <c r="D36" s="135">
        <f>SUM(D5:D34)</f>
        <v>0</v>
      </c>
      <c r="E36" s="31">
        <f>SUM(E5:E34)</f>
        <v>0</v>
      </c>
      <c r="F36" s="31">
        <f>SUM(F5:F34)</f>
        <v>0</v>
      </c>
      <c r="G36" s="33">
        <f>D36*24*13</f>
        <v>0</v>
      </c>
      <c r="H36" s="17"/>
      <c r="I36" s="30">
        <f>SUM(I5:I35)</f>
        <v>0</v>
      </c>
      <c r="J36" s="33">
        <f>G36+I36</f>
        <v>0</v>
      </c>
      <c r="K36" s="22"/>
    </row>
    <row r="37" spans="1:11">
      <c r="D37" s="4"/>
    </row>
    <row r="39" spans="1:11">
      <c r="A39" s="15" t="s">
        <v>14</v>
      </c>
    </row>
    <row r="40" spans="1:11">
      <c r="A40" s="43" t="s">
        <v>15</v>
      </c>
    </row>
    <row r="41" spans="1:11">
      <c r="A41" s="42" t="s">
        <v>16</v>
      </c>
    </row>
    <row r="42" spans="1:11">
      <c r="A42" s="14" t="s">
        <v>17</v>
      </c>
    </row>
  </sheetData>
  <conditionalFormatting sqref="A5:A35">
    <cfRule type="expression" dxfId="10" priority="2">
      <formula xml:space="preserve"> WEEKDAY(A5,2) &gt; 5</formula>
    </cfRule>
  </conditionalFormatting>
  <conditionalFormatting sqref="A5:J36">
    <cfRule type="expression" dxfId="9" priority="1">
      <formula>ISNUMBER(MATCH($A5,Feiertage,0))</formula>
    </cfRule>
  </conditionalFormatting>
  <pageMargins left="0.7" right="0.7" top="0.78740157499999996" bottom="0.78740157499999996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2"/>
  <sheetViews>
    <sheetView workbookViewId="0">
      <selection activeCell="G5" sqref="G5"/>
    </sheetView>
  </sheetViews>
  <sheetFormatPr defaultColWidth="10.7109375" defaultRowHeight="15"/>
  <cols>
    <col min="1" max="1" width="12.85546875" bestFit="1" customWidth="1"/>
    <col min="8" max="8" width="25.140625" bestFit="1" customWidth="1"/>
    <col min="10" max="10" width="20.140625" bestFit="1" customWidth="1"/>
    <col min="11" max="11" width="11.42578125"/>
  </cols>
  <sheetData>
    <row r="1" spans="1:11">
      <c r="A1" t="s">
        <v>0</v>
      </c>
      <c r="B1" s="1">
        <v>0.95833333333333337</v>
      </c>
      <c r="C1" s="1">
        <v>0.25</v>
      </c>
    </row>
    <row r="2" spans="1:11">
      <c r="A2" t="s">
        <v>1</v>
      </c>
      <c r="B2" s="1">
        <v>0.25</v>
      </c>
      <c r="C2" s="1">
        <v>0.95833333333333337</v>
      </c>
    </row>
    <row r="4" spans="1:11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16" t="s">
        <v>12</v>
      </c>
      <c r="K4" s="16" t="s">
        <v>13</v>
      </c>
    </row>
    <row r="5" spans="1:11">
      <c r="A5" s="18">
        <v>45108</v>
      </c>
      <c r="B5" s="159"/>
      <c r="C5" s="159"/>
      <c r="D5" s="103" t="str">
        <f>IF(B5="","",MOD(C5-B5,1))</f>
        <v/>
      </c>
      <c r="E5" s="104" t="str">
        <f>IF(B5="","",MAX(,MIN(C$1+(B$1&gt;C$1),$C5+($B5&gt;$C5))-MAX(B$1,$B5))+MAX(,(MIN(C$1,$C5+($B5&gt;$C5))-$B5)*(B$1&gt;C$1))+MAX(,MIN(C$1+(B$1&gt;C$1),$C5+0)-B$1)*($B5&gt;$C5))</f>
        <v/>
      </c>
      <c r="F5" s="104" t="str">
        <f>IF(B5="","",MAX(,MIN(C$2+(B$2&gt;C$2),$C5+($B5&gt;$C5))-MAX(B$2,$B5))+MAX(,(MIN(C$2,$C5+($B5&gt;$C5))-$B5)*(B$2&gt;C$2))+MAX(,MIN(C$2+(B$2&gt;C$2),$C5+0)-B$2)*($B5&gt;$C5))</f>
        <v/>
      </c>
      <c r="G5" s="105" t="str">
        <f>IF(D5="","",(D5*24)*Feiertage!$C$19)</f>
        <v/>
      </c>
      <c r="H5" s="166"/>
      <c r="I5" s="112"/>
      <c r="J5" s="108" t="str">
        <f>IF(G5="","",G5+I5)</f>
        <v/>
      </c>
      <c r="K5" s="179">
        <f>WEEKNUM(A5,2)</f>
        <v>27</v>
      </c>
    </row>
    <row r="6" spans="1:11">
      <c r="A6" s="18">
        <v>45109</v>
      </c>
      <c r="B6" s="49"/>
      <c r="C6" s="49"/>
      <c r="D6" s="50" t="str">
        <f t="shared" ref="D6:D35" si="0">IF(B6="","",MOD(C6-B6,1))</f>
        <v/>
      </c>
      <c r="E6" s="49" t="str">
        <f t="shared" ref="E6:E35" si="1">IF(B6="","",MAX(,MIN(C$1+(B$1&gt;C$1),$C6+($B6&gt;$C6))-MAX(B$1,$B6))+MAX(,(MIN(C$1,$C6+($B6&gt;$C6))-$B6)*(B$1&gt;C$1))+MAX(,MIN(C$1+(B$1&gt;C$1),$C6+0)-B$1)*($B6&gt;$C6))</f>
        <v/>
      </c>
      <c r="F6" s="49" t="str">
        <f t="shared" ref="F6:F35" si="2">IF(B6="","",MAX(,MIN(C$2+(B$2&gt;C$2),$C6+($B6&gt;$C6))-MAX(B$2,$B6))+MAX(,(MIN(C$2,$C6+($B6&gt;$C6))-$B6)*(B$2&gt;C$2))+MAX(,MIN(C$2+(B$2&gt;C$2),$C6+0)-B$2)*($B6&gt;$C6))</f>
        <v/>
      </c>
      <c r="G6" s="61" t="str">
        <f>IF(D6="","",(D6*24)*Feiertage!$C$19)</f>
        <v/>
      </c>
      <c r="H6" s="52"/>
      <c r="I6" s="52" t="str">
        <f>IF(B6="","",LOOKUP(D6*28,{0,8},{0,14}))</f>
        <v/>
      </c>
      <c r="J6" s="53" t="str">
        <f t="shared" ref="J6:J35" si="3">IF(G6="","",G6+I6)</f>
        <v/>
      </c>
      <c r="K6" s="58"/>
    </row>
    <row r="7" spans="1:11">
      <c r="A7" s="18">
        <v>45110</v>
      </c>
      <c r="B7" s="159"/>
      <c r="C7" s="159"/>
      <c r="D7" s="103" t="str">
        <f t="shared" si="0"/>
        <v/>
      </c>
      <c r="E7" s="104" t="str">
        <f t="shared" si="1"/>
        <v/>
      </c>
      <c r="F7" s="104" t="str">
        <f t="shared" si="2"/>
        <v/>
      </c>
      <c r="G7" s="105" t="str">
        <f>IF(D7="","",(D7*24)*Feiertage!$C$19)</f>
        <v/>
      </c>
      <c r="H7" s="166"/>
      <c r="I7" s="112" t="str">
        <f>IF(B7="","",LOOKUP(D7*28,{0,8},{0,14}))</f>
        <v/>
      </c>
      <c r="J7" s="108" t="str">
        <f t="shared" si="3"/>
        <v/>
      </c>
      <c r="K7" s="179"/>
    </row>
    <row r="8" spans="1:11">
      <c r="A8" s="18">
        <v>45111</v>
      </c>
      <c r="B8" s="159"/>
      <c r="C8" s="159"/>
      <c r="D8" s="103" t="str">
        <f t="shared" si="0"/>
        <v/>
      </c>
      <c r="E8" s="104" t="str">
        <f t="shared" si="1"/>
        <v/>
      </c>
      <c r="F8" s="104" t="str">
        <f t="shared" si="2"/>
        <v/>
      </c>
      <c r="G8" s="105" t="str">
        <f>IF(D8="","",(D8*24)*Feiertage!$C$19)</f>
        <v/>
      </c>
      <c r="H8" s="166"/>
      <c r="I8" s="112"/>
      <c r="J8" s="108" t="str">
        <f t="shared" si="3"/>
        <v/>
      </c>
      <c r="K8" s="179"/>
    </row>
    <row r="9" spans="1:11">
      <c r="A9" s="18">
        <v>45112</v>
      </c>
      <c r="B9" s="159"/>
      <c r="C9" s="159"/>
      <c r="D9" s="103" t="str">
        <f t="shared" si="0"/>
        <v/>
      </c>
      <c r="E9" s="104" t="str">
        <f t="shared" si="1"/>
        <v/>
      </c>
      <c r="F9" s="104" t="str">
        <f t="shared" si="2"/>
        <v/>
      </c>
      <c r="G9" s="105" t="str">
        <f>IF(D9="","",(D9*24)*Feiertage!$C$19)</f>
        <v/>
      </c>
      <c r="H9" s="166"/>
      <c r="I9" s="112"/>
      <c r="J9" s="108" t="str">
        <f t="shared" si="3"/>
        <v/>
      </c>
      <c r="K9" s="179"/>
    </row>
    <row r="10" spans="1:11">
      <c r="A10" s="18">
        <v>45113</v>
      </c>
      <c r="B10" s="159"/>
      <c r="C10" s="159"/>
      <c r="D10" s="103" t="str">
        <f t="shared" si="0"/>
        <v/>
      </c>
      <c r="E10" s="104" t="str">
        <f t="shared" si="1"/>
        <v/>
      </c>
      <c r="F10" s="104" t="str">
        <f t="shared" si="2"/>
        <v/>
      </c>
      <c r="G10" s="105" t="str">
        <f>IF(D10="","",(D10*24)*Feiertage!$C$19)</f>
        <v/>
      </c>
      <c r="H10" s="166"/>
      <c r="I10" s="112"/>
      <c r="J10" s="108" t="str">
        <f t="shared" si="3"/>
        <v/>
      </c>
      <c r="K10" s="179">
        <f t="shared" ref="K10:K31" si="4">WEEKNUM(A10,2)</f>
        <v>28</v>
      </c>
    </row>
    <row r="11" spans="1:11">
      <c r="A11" s="18">
        <v>45114</v>
      </c>
      <c r="B11" s="159"/>
      <c r="C11" s="159"/>
      <c r="D11" s="103" t="str">
        <f t="shared" si="0"/>
        <v/>
      </c>
      <c r="E11" s="104" t="str">
        <f t="shared" si="1"/>
        <v/>
      </c>
      <c r="F11" s="104" t="str">
        <f t="shared" si="2"/>
        <v/>
      </c>
      <c r="G11" s="105" t="str">
        <f>IF(D11="","",(D11*24)*Feiertage!$C$19)</f>
        <v/>
      </c>
      <c r="H11" s="166"/>
      <c r="I11" s="112"/>
      <c r="J11" s="108" t="str">
        <f t="shared" si="3"/>
        <v/>
      </c>
      <c r="K11" s="179"/>
    </row>
    <row r="12" spans="1:11">
      <c r="A12" s="18">
        <v>45115</v>
      </c>
      <c r="B12" s="159"/>
      <c r="C12" s="159"/>
      <c r="D12" s="103" t="str">
        <f t="shared" si="0"/>
        <v/>
      </c>
      <c r="E12" s="104" t="str">
        <f t="shared" si="1"/>
        <v/>
      </c>
      <c r="F12" s="104" t="str">
        <f t="shared" si="2"/>
        <v/>
      </c>
      <c r="G12" s="105" t="str">
        <f>IF(D12="","",(D12*24)*Feiertage!$C$19)</f>
        <v/>
      </c>
      <c r="H12" s="166"/>
      <c r="I12" s="112"/>
      <c r="J12" s="108" t="str">
        <f t="shared" si="3"/>
        <v/>
      </c>
      <c r="K12" s="179"/>
    </row>
    <row r="13" spans="1:11">
      <c r="A13" s="18">
        <v>45116</v>
      </c>
      <c r="B13" s="49"/>
      <c r="C13" s="49"/>
      <c r="D13" s="50" t="str">
        <f t="shared" si="0"/>
        <v/>
      </c>
      <c r="E13" s="49" t="str">
        <f t="shared" si="1"/>
        <v/>
      </c>
      <c r="F13" s="49" t="str">
        <f t="shared" si="2"/>
        <v/>
      </c>
      <c r="G13" s="61" t="str">
        <f>IF(D13="","",(D13*24)*Feiertage!$C$19)</f>
        <v/>
      </c>
      <c r="H13" s="52"/>
      <c r="I13" s="52" t="str">
        <f>IF(B13="","",LOOKUP(D13*28,{0,8},{0,14}))</f>
        <v/>
      </c>
      <c r="J13" s="53" t="str">
        <f t="shared" si="3"/>
        <v/>
      </c>
      <c r="K13" s="58"/>
    </row>
    <row r="14" spans="1:11">
      <c r="A14" s="18">
        <v>45117</v>
      </c>
      <c r="B14" s="159"/>
      <c r="C14" s="159"/>
      <c r="D14" s="103" t="str">
        <f t="shared" si="0"/>
        <v/>
      </c>
      <c r="E14" s="104" t="str">
        <f t="shared" si="1"/>
        <v/>
      </c>
      <c r="F14" s="104" t="str">
        <f t="shared" si="2"/>
        <v/>
      </c>
      <c r="G14" s="105" t="str">
        <f>IF(D14="","",(D14*24)*Feiertage!$C$19)</f>
        <v/>
      </c>
      <c r="H14" s="166"/>
      <c r="I14" s="112" t="str">
        <f>IF(B14="","",LOOKUP(D14*28,{0,8},{0,14}))</f>
        <v/>
      </c>
      <c r="J14" s="108" t="str">
        <f t="shared" si="3"/>
        <v/>
      </c>
      <c r="K14" s="179"/>
    </row>
    <row r="15" spans="1:11">
      <c r="A15" s="18">
        <v>45118</v>
      </c>
      <c r="B15" s="159"/>
      <c r="C15" s="159"/>
      <c r="D15" s="103" t="str">
        <f t="shared" si="0"/>
        <v/>
      </c>
      <c r="E15" s="104" t="str">
        <f t="shared" si="1"/>
        <v/>
      </c>
      <c r="F15" s="104" t="str">
        <f t="shared" si="2"/>
        <v/>
      </c>
      <c r="G15" s="105" t="str">
        <f>IF(D15="","",(D15*24)*Feiertage!$C$19)</f>
        <v/>
      </c>
      <c r="H15" s="166"/>
      <c r="I15" s="112" t="str">
        <f>IF(B15="","",LOOKUP(D15*28,{0,8},{0,14}))</f>
        <v/>
      </c>
      <c r="J15" s="108" t="str">
        <f t="shared" si="3"/>
        <v/>
      </c>
      <c r="K15" s="179"/>
    </row>
    <row r="16" spans="1:11">
      <c r="A16" s="18">
        <v>45119</v>
      </c>
      <c r="B16" s="159"/>
      <c r="C16" s="159"/>
      <c r="D16" s="103" t="str">
        <f t="shared" si="0"/>
        <v/>
      </c>
      <c r="E16" s="104" t="str">
        <f t="shared" si="1"/>
        <v/>
      </c>
      <c r="F16" s="104" t="str">
        <f t="shared" si="2"/>
        <v/>
      </c>
      <c r="G16" s="105" t="str">
        <f>IF(D16="","",(D16*24)*Feiertage!$C$19)</f>
        <v/>
      </c>
      <c r="H16" s="166"/>
      <c r="I16" s="112" t="str">
        <f>IF(B16="","",LOOKUP(D16*28,{0,8},{0,14}))</f>
        <v/>
      </c>
      <c r="J16" s="108" t="str">
        <f t="shared" si="3"/>
        <v/>
      </c>
      <c r="K16" s="179"/>
    </row>
    <row r="17" spans="1:11">
      <c r="A17" s="18">
        <v>45120</v>
      </c>
      <c r="B17" s="159"/>
      <c r="C17" s="159"/>
      <c r="D17" s="103" t="str">
        <f t="shared" si="0"/>
        <v/>
      </c>
      <c r="E17" s="104" t="str">
        <f t="shared" si="1"/>
        <v/>
      </c>
      <c r="F17" s="104" t="str">
        <f t="shared" si="2"/>
        <v/>
      </c>
      <c r="G17" s="105" t="str">
        <f>IF(D17="","",(D17*24)*Feiertage!$C$19)</f>
        <v/>
      </c>
      <c r="H17" s="166"/>
      <c r="I17" s="112" t="str">
        <f>IF(B17="","",LOOKUP(D17*28,{0,8},{0,14}))</f>
        <v/>
      </c>
      <c r="J17" s="108" t="str">
        <f t="shared" si="3"/>
        <v/>
      </c>
      <c r="K17" s="179">
        <f t="shared" si="4"/>
        <v>29</v>
      </c>
    </row>
    <row r="18" spans="1:11">
      <c r="A18" s="18">
        <v>45121</v>
      </c>
      <c r="B18" s="159"/>
      <c r="C18" s="159"/>
      <c r="D18" s="103" t="str">
        <f t="shared" si="0"/>
        <v/>
      </c>
      <c r="E18" s="104" t="str">
        <f t="shared" si="1"/>
        <v/>
      </c>
      <c r="F18" s="104" t="str">
        <f t="shared" si="2"/>
        <v/>
      </c>
      <c r="G18" s="105" t="str">
        <f>IF(D18="","",(D18*24)*Feiertage!$C$19)</f>
        <v/>
      </c>
      <c r="H18" s="166"/>
      <c r="I18" s="112" t="str">
        <f>IF(B18="","",LOOKUP(D18*28,{0,8},{0,14}))</f>
        <v/>
      </c>
      <c r="J18" s="108" t="str">
        <f t="shared" si="3"/>
        <v/>
      </c>
      <c r="K18" s="179"/>
    </row>
    <row r="19" spans="1:11">
      <c r="A19" s="18">
        <v>45122</v>
      </c>
      <c r="B19" s="159"/>
      <c r="C19" s="159"/>
      <c r="D19" s="103" t="str">
        <f t="shared" si="0"/>
        <v/>
      </c>
      <c r="E19" s="104" t="str">
        <f t="shared" si="1"/>
        <v/>
      </c>
      <c r="F19" s="104" t="str">
        <f t="shared" si="2"/>
        <v/>
      </c>
      <c r="G19" s="105" t="str">
        <f>IF(D19="","",(D19*24)*Feiertage!$C$19)</f>
        <v/>
      </c>
      <c r="H19" s="166"/>
      <c r="I19" s="112" t="str">
        <f>IF(B19="","",LOOKUP(D19*28,{0,8},{0,14}))</f>
        <v/>
      </c>
      <c r="J19" s="108" t="str">
        <f t="shared" si="3"/>
        <v/>
      </c>
      <c r="K19" s="179"/>
    </row>
    <row r="20" spans="1:11">
      <c r="A20" s="18">
        <v>45123</v>
      </c>
      <c r="B20" s="49"/>
      <c r="C20" s="49"/>
      <c r="D20" s="50" t="str">
        <f t="shared" si="0"/>
        <v/>
      </c>
      <c r="E20" s="49" t="str">
        <f t="shared" si="1"/>
        <v/>
      </c>
      <c r="F20" s="49" t="str">
        <f t="shared" si="2"/>
        <v/>
      </c>
      <c r="G20" s="61" t="str">
        <f>IF(D20="","",(D20*24)*Feiertage!$C$19)</f>
        <v/>
      </c>
      <c r="H20" s="52"/>
      <c r="I20" s="52" t="str">
        <f>IF(B20="","",LOOKUP(D20*28,{0,8},{0,14}))</f>
        <v/>
      </c>
      <c r="J20" s="53" t="str">
        <f t="shared" si="3"/>
        <v/>
      </c>
      <c r="K20" s="58"/>
    </row>
    <row r="21" spans="1:11">
      <c r="A21" s="18">
        <v>45124</v>
      </c>
      <c r="B21" s="159"/>
      <c r="C21" s="159"/>
      <c r="D21" s="103" t="str">
        <f t="shared" si="0"/>
        <v/>
      </c>
      <c r="E21" s="104" t="str">
        <f t="shared" si="1"/>
        <v/>
      </c>
      <c r="F21" s="104" t="str">
        <f t="shared" si="2"/>
        <v/>
      </c>
      <c r="G21" s="105" t="str">
        <f>IF(D21="","",(D21*24)*Feiertage!$C$19)</f>
        <v/>
      </c>
      <c r="H21" s="166"/>
      <c r="I21" s="112" t="str">
        <f>IF(B21="","",LOOKUP(D21*28,{0,8},{0,14}))</f>
        <v/>
      </c>
      <c r="J21" s="108" t="str">
        <f t="shared" si="3"/>
        <v/>
      </c>
      <c r="K21" s="179"/>
    </row>
    <row r="22" spans="1:11">
      <c r="A22" s="18">
        <v>45125</v>
      </c>
      <c r="B22" s="159"/>
      <c r="C22" s="159"/>
      <c r="D22" s="103" t="str">
        <f t="shared" si="0"/>
        <v/>
      </c>
      <c r="E22" s="104" t="str">
        <f t="shared" si="1"/>
        <v/>
      </c>
      <c r="F22" s="104" t="str">
        <f t="shared" si="2"/>
        <v/>
      </c>
      <c r="G22" s="105" t="str">
        <f>IF(D22="","",(D22*24)*Feiertage!$C$19)</f>
        <v/>
      </c>
      <c r="H22" s="166"/>
      <c r="I22" s="112" t="str">
        <f>IF(B22="","",LOOKUP(D22*28,{0,8},{0,14}))</f>
        <v/>
      </c>
      <c r="J22" s="108" t="str">
        <f t="shared" si="3"/>
        <v/>
      </c>
      <c r="K22" s="179"/>
    </row>
    <row r="23" spans="1:11">
      <c r="A23" s="18">
        <v>45126</v>
      </c>
      <c r="B23" s="159"/>
      <c r="C23" s="159"/>
      <c r="D23" s="103" t="str">
        <f t="shared" si="0"/>
        <v/>
      </c>
      <c r="E23" s="104" t="str">
        <f t="shared" si="1"/>
        <v/>
      </c>
      <c r="F23" s="104" t="str">
        <f t="shared" si="2"/>
        <v/>
      </c>
      <c r="G23" s="105" t="str">
        <f>IF(D23="","",(D23*24)*Feiertage!$C$19)</f>
        <v/>
      </c>
      <c r="H23" s="166"/>
      <c r="I23" s="112" t="str">
        <f>IF(B23="","",LOOKUP(D23*28,{0,8},{0,14}))</f>
        <v/>
      </c>
      <c r="J23" s="108" t="str">
        <f t="shared" si="3"/>
        <v/>
      </c>
      <c r="K23" s="179"/>
    </row>
    <row r="24" spans="1:11">
      <c r="A24" s="18">
        <v>45127</v>
      </c>
      <c r="B24" s="159"/>
      <c r="C24" s="159"/>
      <c r="D24" s="103" t="str">
        <f t="shared" si="0"/>
        <v/>
      </c>
      <c r="E24" s="104" t="str">
        <f t="shared" si="1"/>
        <v/>
      </c>
      <c r="F24" s="104" t="str">
        <f t="shared" si="2"/>
        <v/>
      </c>
      <c r="G24" s="105" t="str">
        <f>IF(D24="","",(D24*24)*Feiertage!$C$19)</f>
        <v/>
      </c>
      <c r="H24" s="166"/>
      <c r="I24" s="112" t="str">
        <f>IF(B24="","",LOOKUP(D24*28,{0,8},{0,14}))</f>
        <v/>
      </c>
      <c r="J24" s="108" t="str">
        <f t="shared" si="3"/>
        <v/>
      </c>
      <c r="K24" s="179">
        <f t="shared" si="4"/>
        <v>30</v>
      </c>
    </row>
    <row r="25" spans="1:11">
      <c r="A25" s="18">
        <v>45128</v>
      </c>
      <c r="B25" s="159"/>
      <c r="C25" s="159"/>
      <c r="D25" s="103" t="str">
        <f t="shared" si="0"/>
        <v/>
      </c>
      <c r="E25" s="104" t="str">
        <f t="shared" si="1"/>
        <v/>
      </c>
      <c r="F25" s="104" t="str">
        <f t="shared" si="2"/>
        <v/>
      </c>
      <c r="G25" s="105" t="str">
        <f>IF(D25="","",(D25*24)*Feiertage!$C$19)</f>
        <v/>
      </c>
      <c r="H25" s="166"/>
      <c r="I25" s="112" t="str">
        <f>IF(B25="","",LOOKUP(D25*28,{0,8},{0,14}))</f>
        <v/>
      </c>
      <c r="J25" s="108" t="str">
        <f t="shared" si="3"/>
        <v/>
      </c>
      <c r="K25" s="179"/>
    </row>
    <row r="26" spans="1:11">
      <c r="A26" s="18">
        <v>45129</v>
      </c>
      <c r="B26" s="159"/>
      <c r="C26" s="159"/>
      <c r="D26" s="103" t="str">
        <f t="shared" si="0"/>
        <v/>
      </c>
      <c r="E26" s="104" t="str">
        <f t="shared" si="1"/>
        <v/>
      </c>
      <c r="F26" s="104" t="str">
        <f t="shared" si="2"/>
        <v/>
      </c>
      <c r="G26" s="105" t="str">
        <f>IF(D26="","",(D26*24)*Feiertage!$C$19)</f>
        <v/>
      </c>
      <c r="H26" s="166"/>
      <c r="I26" s="112" t="str">
        <f>IF(B26="","",LOOKUP(D26*28,{0,8},{0,14}))</f>
        <v/>
      </c>
      <c r="J26" s="108" t="str">
        <f t="shared" si="3"/>
        <v/>
      </c>
      <c r="K26" s="179"/>
    </row>
    <row r="27" spans="1:11">
      <c r="A27" s="18">
        <v>45130</v>
      </c>
      <c r="B27" s="49"/>
      <c r="C27" s="49"/>
      <c r="D27" s="50" t="str">
        <f t="shared" si="0"/>
        <v/>
      </c>
      <c r="E27" s="49" t="str">
        <f t="shared" si="1"/>
        <v/>
      </c>
      <c r="F27" s="49" t="str">
        <f t="shared" si="2"/>
        <v/>
      </c>
      <c r="G27" s="61" t="str">
        <f>IF(D27="","",(D27*24)*Feiertage!$C$19)</f>
        <v/>
      </c>
      <c r="H27" s="52"/>
      <c r="I27" s="52" t="str">
        <f>IF(B27="","",LOOKUP(D27*28,{0,8},{0,14}))</f>
        <v/>
      </c>
      <c r="J27" s="53" t="str">
        <f t="shared" si="3"/>
        <v/>
      </c>
      <c r="K27" s="58"/>
    </row>
    <row r="28" spans="1:11">
      <c r="A28" s="18">
        <v>45131</v>
      </c>
      <c r="B28" s="159"/>
      <c r="C28" s="159"/>
      <c r="D28" s="103" t="str">
        <f t="shared" si="0"/>
        <v/>
      </c>
      <c r="E28" s="104" t="str">
        <f t="shared" si="1"/>
        <v/>
      </c>
      <c r="F28" s="104" t="str">
        <f t="shared" si="2"/>
        <v/>
      </c>
      <c r="G28" s="105" t="str">
        <f>IF(D28="","",(D28*24)*Feiertage!$C$19)</f>
        <v/>
      </c>
      <c r="H28" s="166"/>
      <c r="I28" s="112" t="str">
        <f>IF(B28="","",LOOKUP(D28*28,{0,8},{0,14}))</f>
        <v/>
      </c>
      <c r="J28" s="108" t="str">
        <f t="shared" si="3"/>
        <v/>
      </c>
      <c r="K28" s="179"/>
    </row>
    <row r="29" spans="1:11">
      <c r="A29" s="18">
        <v>45132</v>
      </c>
      <c r="B29" s="159"/>
      <c r="C29" s="159"/>
      <c r="D29" s="103" t="str">
        <f t="shared" si="0"/>
        <v/>
      </c>
      <c r="E29" s="104" t="str">
        <f t="shared" si="1"/>
        <v/>
      </c>
      <c r="F29" s="104" t="str">
        <f t="shared" si="2"/>
        <v/>
      </c>
      <c r="G29" s="105" t="str">
        <f>IF(D29="","",(D29*24)*Feiertage!$C$19)</f>
        <v/>
      </c>
      <c r="H29" s="166"/>
      <c r="I29" s="112" t="str">
        <f>IF(B29="","",LOOKUP(D29*28,{0,8},{0,14}))</f>
        <v/>
      </c>
      <c r="J29" s="108" t="str">
        <f t="shared" si="3"/>
        <v/>
      </c>
      <c r="K29" s="179"/>
    </row>
    <row r="30" spans="1:11">
      <c r="A30" s="18">
        <v>45133</v>
      </c>
      <c r="B30" s="159"/>
      <c r="C30" s="159"/>
      <c r="D30" s="103" t="str">
        <f t="shared" si="0"/>
        <v/>
      </c>
      <c r="E30" s="104" t="str">
        <f t="shared" si="1"/>
        <v/>
      </c>
      <c r="F30" s="104" t="str">
        <f t="shared" si="2"/>
        <v/>
      </c>
      <c r="G30" s="105" t="str">
        <f>IF(D30="","",(D30*24)*Feiertage!$C$19)</f>
        <v/>
      </c>
      <c r="H30" s="166"/>
      <c r="I30" s="112" t="str">
        <f>IF(B30="","",LOOKUP(D30*28,{0,8},{0,14}))</f>
        <v/>
      </c>
      <c r="J30" s="108" t="str">
        <f t="shared" si="3"/>
        <v/>
      </c>
      <c r="K30" s="179"/>
    </row>
    <row r="31" spans="1:11">
      <c r="A31" s="18">
        <v>45134</v>
      </c>
      <c r="B31" s="159"/>
      <c r="C31" s="159"/>
      <c r="D31" s="103" t="str">
        <f t="shared" si="0"/>
        <v/>
      </c>
      <c r="E31" s="104" t="str">
        <f t="shared" si="1"/>
        <v/>
      </c>
      <c r="F31" s="104" t="str">
        <f t="shared" si="2"/>
        <v/>
      </c>
      <c r="G31" s="105" t="str">
        <f>IF(D31="","",(D31*24)*Feiertage!$C$19)</f>
        <v/>
      </c>
      <c r="H31" s="166"/>
      <c r="I31" s="112" t="str">
        <f>IF(B31="","",LOOKUP(D31*28,{0,8},{0,14}))</f>
        <v/>
      </c>
      <c r="J31" s="108" t="str">
        <f t="shared" si="3"/>
        <v/>
      </c>
      <c r="K31" s="179">
        <f t="shared" si="4"/>
        <v>31</v>
      </c>
    </row>
    <row r="32" spans="1:11">
      <c r="A32" s="18">
        <v>45135</v>
      </c>
      <c r="B32" s="159"/>
      <c r="C32" s="159"/>
      <c r="D32" s="103" t="str">
        <f t="shared" si="0"/>
        <v/>
      </c>
      <c r="E32" s="104" t="str">
        <f t="shared" si="1"/>
        <v/>
      </c>
      <c r="F32" s="104" t="str">
        <f t="shared" si="2"/>
        <v/>
      </c>
      <c r="G32" s="105" t="str">
        <f>IF(D32="","",(D32*24)*Feiertage!$C$19)</f>
        <v/>
      </c>
      <c r="H32" s="166"/>
      <c r="I32" s="112" t="str">
        <f>IF(B32="","",LOOKUP(D32*28,{0,8},{0,14}))</f>
        <v/>
      </c>
      <c r="J32" s="108" t="str">
        <f t="shared" si="3"/>
        <v/>
      </c>
      <c r="K32" s="179"/>
    </row>
    <row r="33" spans="1:11">
      <c r="A33" s="18">
        <v>45136</v>
      </c>
      <c r="B33" s="159"/>
      <c r="C33" s="159"/>
      <c r="D33" s="103" t="str">
        <f t="shared" si="0"/>
        <v/>
      </c>
      <c r="E33" s="104" t="str">
        <f t="shared" si="1"/>
        <v/>
      </c>
      <c r="F33" s="104" t="str">
        <f t="shared" si="2"/>
        <v/>
      </c>
      <c r="G33" s="105" t="str">
        <f>IF(D33="","",(D33*24)*Feiertage!$C$19)</f>
        <v/>
      </c>
      <c r="H33" s="166"/>
      <c r="I33" s="112" t="str">
        <f>IF(B33="","",LOOKUP(D33*28,{0,8},{0,14}))</f>
        <v/>
      </c>
      <c r="J33" s="108" t="str">
        <f t="shared" si="3"/>
        <v/>
      </c>
      <c r="K33" s="179"/>
    </row>
    <row r="34" spans="1:11">
      <c r="A34" s="18">
        <v>45137</v>
      </c>
      <c r="B34" s="49"/>
      <c r="C34" s="49"/>
      <c r="D34" s="50" t="str">
        <f t="shared" si="0"/>
        <v/>
      </c>
      <c r="E34" s="49" t="str">
        <f t="shared" si="1"/>
        <v/>
      </c>
      <c r="F34" s="49" t="str">
        <f t="shared" si="2"/>
        <v/>
      </c>
      <c r="G34" s="61" t="str">
        <f>IF(D34="","",(D34*24)*Feiertage!$C$19)</f>
        <v/>
      </c>
      <c r="H34" s="52"/>
      <c r="I34" s="52"/>
      <c r="J34" s="53" t="str">
        <f t="shared" si="3"/>
        <v/>
      </c>
      <c r="K34" s="58"/>
    </row>
    <row r="35" spans="1:11">
      <c r="A35" s="18">
        <v>45138</v>
      </c>
      <c r="B35" s="52"/>
      <c r="C35" s="52"/>
      <c r="D35" s="50" t="str">
        <f t="shared" si="0"/>
        <v/>
      </c>
      <c r="E35" s="49" t="str">
        <f t="shared" si="1"/>
        <v/>
      </c>
      <c r="F35" s="49" t="str">
        <f t="shared" si="2"/>
        <v/>
      </c>
      <c r="G35" s="61" t="str">
        <f t="shared" ref="G35" si="5">IF(D35="","",(D35*24)*12)</f>
        <v/>
      </c>
      <c r="H35" s="52"/>
      <c r="I35" s="52" t="str">
        <f>IF(B35="","",LOOKUP(D35*28,{0,8},{0,14}))</f>
        <v/>
      </c>
      <c r="J35" s="53" t="str">
        <f t="shared" si="3"/>
        <v/>
      </c>
      <c r="K35" s="58"/>
    </row>
    <row r="36" spans="1:11">
      <c r="A36" s="30" t="s">
        <v>5</v>
      </c>
      <c r="B36" s="17"/>
      <c r="C36" s="17"/>
      <c r="D36" s="31">
        <f>SUM(D5:D35)</f>
        <v>0</v>
      </c>
      <c r="E36" s="31">
        <f>SUM(E5:E35)</f>
        <v>0</v>
      </c>
      <c r="F36" s="31">
        <f>SUM(F5:F35)</f>
        <v>0</v>
      </c>
      <c r="G36" s="33">
        <f>SUM(G5:G35)</f>
        <v>0</v>
      </c>
      <c r="H36" s="17"/>
      <c r="I36" s="33">
        <f>SUM(I5:I35)</f>
        <v>0</v>
      </c>
      <c r="J36" s="33">
        <f>SUM(J5:J35)</f>
        <v>0</v>
      </c>
      <c r="K36" s="22"/>
    </row>
    <row r="37" spans="1:11">
      <c r="D37" s="4"/>
    </row>
    <row r="39" spans="1:11">
      <c r="A39" s="15" t="s">
        <v>14</v>
      </c>
    </row>
    <row r="40" spans="1:11">
      <c r="A40" s="43" t="s">
        <v>15</v>
      </c>
    </row>
    <row r="41" spans="1:11">
      <c r="A41" s="42" t="s">
        <v>16</v>
      </c>
    </row>
    <row r="42" spans="1:11">
      <c r="A42" s="14" t="s">
        <v>17</v>
      </c>
    </row>
  </sheetData>
  <conditionalFormatting sqref="A5:A35">
    <cfRule type="expression" dxfId="8" priority="1">
      <formula xml:space="preserve"> WEEKDAY(A5,2) &gt; 5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3"/>
  <sheetViews>
    <sheetView workbookViewId="0">
      <selection activeCell="G6" sqref="G6"/>
    </sheetView>
  </sheetViews>
  <sheetFormatPr defaultColWidth="10.7109375" defaultRowHeight="15"/>
  <cols>
    <col min="1" max="1" width="14" bestFit="1" customWidth="1"/>
    <col min="8" max="8" width="25.140625" bestFit="1" customWidth="1"/>
    <col min="10" max="10" width="20.140625" bestFit="1" customWidth="1"/>
    <col min="11" max="11" width="11.42578125" style="2"/>
  </cols>
  <sheetData>
    <row r="1" spans="1:11">
      <c r="A1" t="s">
        <v>0</v>
      </c>
      <c r="B1" s="1">
        <v>0.95833333333333337</v>
      </c>
      <c r="C1" s="1">
        <v>0.25</v>
      </c>
    </row>
    <row r="2" spans="1:11">
      <c r="A2" t="s">
        <v>1</v>
      </c>
      <c r="B2" s="1">
        <v>0.25</v>
      </c>
      <c r="C2" s="1">
        <v>0.95833333333333337</v>
      </c>
    </row>
    <row r="4" spans="1:11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16" t="s">
        <v>12</v>
      </c>
      <c r="K4" s="16" t="s">
        <v>13</v>
      </c>
    </row>
    <row r="5" spans="1:11">
      <c r="A5" s="48">
        <v>45139</v>
      </c>
      <c r="B5" s="49"/>
      <c r="C5" s="49"/>
      <c r="D5" s="50" t="str">
        <f>IF(B5="","",MOD(C5-B5,1))</f>
        <v/>
      </c>
      <c r="E5" s="49" t="str">
        <f>IF(B5="","",MAX(,MIN(C$1+(B$1&gt;C$1),$C5+($B5&gt;$C5))-MAX(B$1,$B5))+MAX(,(MIN(C$1,$C5+($B5&gt;$C5))-$B5)*(B$1&gt;C$1))+MAX(,MIN(C$1+(B$1&gt;C$1),$C5+0)-B$1)*($B5&gt;$C5))</f>
        <v/>
      </c>
      <c r="F5" s="49" t="str">
        <f>IF(B5="","",MAX(,MIN(C$2+(B$2&gt;C$2),$C5+($B5&gt;$C5))-MAX(B$2,$B5))+MAX(,(MIN(C$2,$C5+($B5&gt;$C5))-$B5)*(B$2&gt;C$2))+MAX(,MIN(C$2+(B$2&gt;C$2),$C5+0)-B$2)*($B5&gt;$C5))</f>
        <v/>
      </c>
      <c r="G5" s="53" t="str">
        <f>IF(D5="","",(D5*24)*Feiertage!$C$19)</f>
        <v/>
      </c>
      <c r="H5" s="52"/>
      <c r="I5" s="53" t="str">
        <f>IF(D5="","",LOOKUP(D5*24,{0,8},{0,12}))</f>
        <v/>
      </c>
      <c r="J5" s="53" t="str">
        <f>IF(G5="","",I5+G5)</f>
        <v/>
      </c>
      <c r="K5" s="55">
        <f>WEEKNUM(A5,2)</f>
        <v>32</v>
      </c>
    </row>
    <row r="6" spans="1:11">
      <c r="A6" s="18">
        <v>45140</v>
      </c>
      <c r="B6" s="19"/>
      <c r="C6" s="19"/>
      <c r="D6" s="103" t="str">
        <f t="shared" ref="D6:D35" si="0">IF(B6="","",MOD(C6-B6,1))</f>
        <v/>
      </c>
      <c r="E6" s="104" t="str">
        <f t="shared" ref="E6:E35" si="1">IF(B6="","",MAX(,MIN(C$1+(B$1&gt;C$1),$C6+($B6&gt;$C6))-MAX(B$1,$B6))+MAX(,(MIN(C$1,$C6+($B6&gt;$C6))-$B6)*(B$1&gt;C$1))+MAX(,MIN(C$1+(B$1&gt;C$1),$C6+0)-B$1)*($B6&gt;$C6))</f>
        <v/>
      </c>
      <c r="F6" s="104" t="str">
        <f t="shared" ref="F6:F35" si="2">IF(B6="","",MAX(,MIN(C$2+(B$2&gt;C$2),$C6+($B6&gt;$C6))-MAX(B$2,$B6))+MAX(,(MIN(C$2,$C6+($B6&gt;$C6))-$B6)*(B$2&gt;C$2))+MAX(,MIN(C$2+(B$2&gt;C$2),$C6+0)-B$2)*($B6&gt;$C6))</f>
        <v/>
      </c>
      <c r="G6" s="108" t="str">
        <f>IF(D6="","",(D6*24)*Feiertage!$C$19)</f>
        <v/>
      </c>
      <c r="H6" s="17"/>
      <c r="I6" s="108" t="str">
        <f>IF(D6="","",LOOKUP(D6*24,{0,8},{0,12}))</f>
        <v/>
      </c>
      <c r="J6" s="108" t="str">
        <f t="shared" ref="J6:J35" si="3">IF(G6="","",I6+G6)</f>
        <v/>
      </c>
      <c r="K6" s="16"/>
    </row>
    <row r="7" spans="1:11">
      <c r="A7" s="18">
        <v>45141</v>
      </c>
      <c r="B7" s="19"/>
      <c r="C7" s="19"/>
      <c r="D7" s="103" t="str">
        <f t="shared" si="0"/>
        <v/>
      </c>
      <c r="E7" s="104" t="str">
        <f t="shared" si="1"/>
        <v/>
      </c>
      <c r="F7" s="104" t="str">
        <f t="shared" si="2"/>
        <v/>
      </c>
      <c r="G7" s="108" t="str">
        <f>IF(D7="","",(D7*24)*Feiertage!$C$19)</f>
        <v/>
      </c>
      <c r="H7" s="17"/>
      <c r="I7" s="108" t="str">
        <f>IF(D7="","",LOOKUP(D7*28,{0,8},{0,14}))</f>
        <v/>
      </c>
      <c r="J7" s="108" t="str">
        <f t="shared" si="3"/>
        <v/>
      </c>
      <c r="K7" s="80">
        <f t="shared" ref="K7:K35" si="4">WEEKNUM(A7,2)</f>
        <v>32</v>
      </c>
    </row>
    <row r="8" spans="1:11">
      <c r="A8" s="18">
        <v>45142</v>
      </c>
      <c r="B8" s="159"/>
      <c r="C8" s="159"/>
      <c r="D8" s="103" t="str">
        <f t="shared" si="0"/>
        <v/>
      </c>
      <c r="E8" s="104" t="str">
        <f t="shared" si="1"/>
        <v/>
      </c>
      <c r="F8" s="104" t="str">
        <f t="shared" si="2"/>
        <v/>
      </c>
      <c r="G8" s="108" t="str">
        <f>IF(D8="","",(D8*24)*Feiertage!$C$19)</f>
        <v/>
      </c>
      <c r="H8" s="166"/>
      <c r="I8" s="108"/>
      <c r="J8" s="108" t="str">
        <f t="shared" si="3"/>
        <v/>
      </c>
      <c r="K8" s="187"/>
    </row>
    <row r="9" spans="1:11">
      <c r="A9" s="18">
        <v>45143</v>
      </c>
      <c r="B9" s="19"/>
      <c r="C9" s="19"/>
      <c r="D9" s="103" t="str">
        <f t="shared" si="0"/>
        <v/>
      </c>
      <c r="E9" s="104" t="str">
        <f t="shared" si="1"/>
        <v/>
      </c>
      <c r="F9" s="104" t="str">
        <f t="shared" si="2"/>
        <v/>
      </c>
      <c r="G9" s="108" t="str">
        <f>IF(D9="","",(D9*24)*Feiertage!$C$19)</f>
        <v/>
      </c>
      <c r="H9" s="17"/>
      <c r="I9" s="108" t="str">
        <f>IF(D9="","",LOOKUP(D9*28,{0,8},{0,14}))</f>
        <v/>
      </c>
      <c r="J9" s="108" t="str">
        <f t="shared" si="3"/>
        <v/>
      </c>
      <c r="K9" s="16"/>
    </row>
    <row r="10" spans="1:11">
      <c r="A10" s="18">
        <v>45144</v>
      </c>
      <c r="B10" s="49"/>
      <c r="C10" s="49"/>
      <c r="D10" s="50" t="str">
        <f t="shared" si="0"/>
        <v/>
      </c>
      <c r="E10" s="49" t="str">
        <f t="shared" si="1"/>
        <v/>
      </c>
      <c r="F10" s="49" t="str">
        <f t="shared" si="2"/>
        <v/>
      </c>
      <c r="G10" s="53" t="str">
        <f>IF(D10="","",(D10*24)*Feiertage!$C$19)</f>
        <v/>
      </c>
      <c r="H10" s="52"/>
      <c r="I10" s="53" t="str">
        <f>IF(D10="","",LOOKUP(D10*28,{0,8},{0,14}))</f>
        <v/>
      </c>
      <c r="J10" s="53" t="str">
        <f t="shared" si="3"/>
        <v/>
      </c>
      <c r="K10" s="55"/>
    </row>
    <row r="11" spans="1:11">
      <c r="A11" s="18">
        <v>45145</v>
      </c>
      <c r="B11" s="159"/>
      <c r="C11" s="159"/>
      <c r="D11" s="103" t="str">
        <f t="shared" si="0"/>
        <v/>
      </c>
      <c r="E11" s="104" t="str">
        <f t="shared" si="1"/>
        <v/>
      </c>
      <c r="F11" s="104" t="str">
        <f t="shared" si="2"/>
        <v/>
      </c>
      <c r="G11" s="108" t="str">
        <f>IF(D11="","",(D11*24)*Feiertage!$C$19)</f>
        <v/>
      </c>
      <c r="H11" s="166"/>
      <c r="I11" s="108" t="str">
        <f>IF(D11="","",LOOKUP(D11*28,{0,8},{0,14}))</f>
        <v/>
      </c>
      <c r="J11" s="108" t="str">
        <f t="shared" si="3"/>
        <v/>
      </c>
      <c r="K11" s="187"/>
    </row>
    <row r="12" spans="1:11">
      <c r="A12" s="18">
        <v>45146</v>
      </c>
      <c r="B12" s="19"/>
      <c r="C12" s="19"/>
      <c r="D12" s="103" t="str">
        <f t="shared" si="0"/>
        <v/>
      </c>
      <c r="E12" s="104" t="str">
        <f t="shared" si="1"/>
        <v/>
      </c>
      <c r="F12" s="104" t="str">
        <f t="shared" si="2"/>
        <v/>
      </c>
      <c r="G12" s="108" t="str">
        <f>IF(D12="","",(D12*24)*Feiertage!$C$19)</f>
        <v/>
      </c>
      <c r="H12" s="17"/>
      <c r="I12" s="108" t="str">
        <f>IF(D12="","",LOOKUP(D12*28,{0,8},{0,14}))</f>
        <v/>
      </c>
      <c r="J12" s="108" t="str">
        <f t="shared" si="3"/>
        <v/>
      </c>
      <c r="K12" s="16"/>
    </row>
    <row r="13" spans="1:11">
      <c r="A13" s="18">
        <v>45147</v>
      </c>
      <c r="B13" s="19"/>
      <c r="C13" s="19"/>
      <c r="D13" s="103" t="str">
        <f t="shared" si="0"/>
        <v/>
      </c>
      <c r="E13" s="104" t="str">
        <f t="shared" si="1"/>
        <v/>
      </c>
      <c r="F13" s="104" t="str">
        <f t="shared" si="2"/>
        <v/>
      </c>
      <c r="G13" s="108" t="str">
        <f>IF(D13="","",(D13*24)*Feiertage!$C$19)</f>
        <v/>
      </c>
      <c r="H13" s="17"/>
      <c r="I13" s="108" t="str">
        <f>IF(D13="","",LOOKUP(D13*28,{0,8},{0,14}))</f>
        <v/>
      </c>
      <c r="J13" s="108" t="str">
        <f t="shared" si="3"/>
        <v/>
      </c>
      <c r="K13" s="16"/>
    </row>
    <row r="14" spans="1:11">
      <c r="A14" s="18">
        <v>45148</v>
      </c>
      <c r="B14" s="19"/>
      <c r="C14" s="19"/>
      <c r="D14" s="103" t="str">
        <f t="shared" si="0"/>
        <v/>
      </c>
      <c r="E14" s="104" t="str">
        <f t="shared" si="1"/>
        <v/>
      </c>
      <c r="F14" s="104" t="str">
        <f t="shared" si="2"/>
        <v/>
      </c>
      <c r="G14" s="108" t="str">
        <f>IF(D14="","",(D14*24)*Feiertage!$C$19)</f>
        <v/>
      </c>
      <c r="H14" s="17"/>
      <c r="I14" s="108" t="str">
        <f>IF(D14="","",LOOKUP(D14*28,{0,8},{0,14}))</f>
        <v/>
      </c>
      <c r="J14" s="108" t="str">
        <f t="shared" si="3"/>
        <v/>
      </c>
      <c r="K14" s="80">
        <f t="shared" si="4"/>
        <v>33</v>
      </c>
    </row>
    <row r="15" spans="1:11">
      <c r="A15" s="18">
        <v>45149</v>
      </c>
      <c r="B15" s="19"/>
      <c r="C15" s="19"/>
      <c r="D15" s="103" t="str">
        <f t="shared" si="0"/>
        <v/>
      </c>
      <c r="E15" s="104" t="str">
        <f t="shared" si="1"/>
        <v/>
      </c>
      <c r="F15" s="104" t="str">
        <f t="shared" si="2"/>
        <v/>
      </c>
      <c r="G15" s="108" t="str">
        <f>IF(D15="","",(D15*24)*Feiertage!$C$19)</f>
        <v/>
      </c>
      <c r="H15" s="17"/>
      <c r="I15" s="108" t="str">
        <f>IF(D15="","",LOOKUP(D15*28,{0,8},{0,14}))</f>
        <v/>
      </c>
      <c r="J15" s="108" t="str">
        <f t="shared" si="3"/>
        <v/>
      </c>
      <c r="K15" s="16"/>
    </row>
    <row r="16" spans="1:11">
      <c r="A16" s="18">
        <v>45150</v>
      </c>
      <c r="B16" s="19"/>
      <c r="C16" s="19"/>
      <c r="D16" s="103" t="str">
        <f t="shared" si="0"/>
        <v/>
      </c>
      <c r="E16" s="104" t="str">
        <f t="shared" si="1"/>
        <v/>
      </c>
      <c r="F16" s="104" t="str">
        <f t="shared" si="2"/>
        <v/>
      </c>
      <c r="G16" s="108" t="str">
        <f>IF(D16="","",(D16*24)*Feiertage!$C$19)</f>
        <v/>
      </c>
      <c r="H16" s="17"/>
      <c r="I16" s="108" t="str">
        <f>IF(D16="","",LOOKUP(D16*28,{0,8},{0,14}))</f>
        <v/>
      </c>
      <c r="J16" s="108" t="str">
        <f t="shared" si="3"/>
        <v/>
      </c>
      <c r="K16" s="16"/>
    </row>
    <row r="17" spans="1:11">
      <c r="A17" s="18">
        <v>45151</v>
      </c>
      <c r="B17" s="49"/>
      <c r="C17" s="49"/>
      <c r="D17" s="50" t="str">
        <f t="shared" si="0"/>
        <v/>
      </c>
      <c r="E17" s="49" t="str">
        <f t="shared" si="1"/>
        <v/>
      </c>
      <c r="F17" s="49" t="str">
        <f t="shared" si="2"/>
        <v/>
      </c>
      <c r="G17" s="53" t="str">
        <f>IF(D17="","",(D17*24)*Feiertage!$C$19)</f>
        <v/>
      </c>
      <c r="H17" s="52"/>
      <c r="I17" s="53" t="str">
        <f>IF(D17="","",LOOKUP(D17*28,{0,8},{0,14}))</f>
        <v/>
      </c>
      <c r="J17" s="53" t="str">
        <f t="shared" si="3"/>
        <v/>
      </c>
      <c r="K17" s="55"/>
    </row>
    <row r="18" spans="1:11">
      <c r="A18" s="18">
        <v>45152</v>
      </c>
      <c r="B18" s="159"/>
      <c r="C18" s="159"/>
      <c r="D18" s="103" t="str">
        <f t="shared" si="0"/>
        <v/>
      </c>
      <c r="E18" s="104" t="str">
        <f t="shared" si="1"/>
        <v/>
      </c>
      <c r="F18" s="104" t="str">
        <f t="shared" si="2"/>
        <v/>
      </c>
      <c r="G18" s="108" t="str">
        <f>IF(D18="","",(D18*24)*Feiertage!$C$19)</f>
        <v/>
      </c>
      <c r="H18" s="166"/>
      <c r="I18" s="108" t="str">
        <f>IF(D18="","",LOOKUP(D18*28,{0,8},{0,14}))</f>
        <v/>
      </c>
      <c r="J18" s="108" t="str">
        <f t="shared" si="3"/>
        <v/>
      </c>
      <c r="K18" s="187"/>
    </row>
    <row r="19" spans="1:11">
      <c r="A19" s="18">
        <v>45153</v>
      </c>
      <c r="B19" s="19"/>
      <c r="C19" s="19"/>
      <c r="D19" s="103" t="str">
        <f t="shared" si="0"/>
        <v/>
      </c>
      <c r="E19" s="104" t="str">
        <f t="shared" si="1"/>
        <v/>
      </c>
      <c r="F19" s="104" t="str">
        <f t="shared" si="2"/>
        <v/>
      </c>
      <c r="G19" s="108" t="str">
        <f>IF(D19="","",(D19*24)*Feiertage!$C$19)</f>
        <v/>
      </c>
      <c r="H19" s="17"/>
      <c r="I19" s="108" t="str">
        <f>IF(D19="","",LOOKUP(D19*28,{0,8},{0,14}))</f>
        <v/>
      </c>
      <c r="J19" s="108" t="str">
        <f t="shared" si="3"/>
        <v/>
      </c>
      <c r="K19" s="16"/>
    </row>
    <row r="20" spans="1:11">
      <c r="A20" s="18">
        <v>45154</v>
      </c>
      <c r="B20" s="19"/>
      <c r="C20" s="19"/>
      <c r="D20" s="103" t="str">
        <f t="shared" si="0"/>
        <v/>
      </c>
      <c r="E20" s="104" t="str">
        <f t="shared" si="1"/>
        <v/>
      </c>
      <c r="F20" s="104" t="str">
        <f t="shared" si="2"/>
        <v/>
      </c>
      <c r="G20" s="108" t="str">
        <f>IF(D20="","",(D20*24)*Feiertage!$C$19)</f>
        <v/>
      </c>
      <c r="H20" s="17"/>
      <c r="I20" s="108" t="str">
        <f>IF(D20="","",LOOKUP(D20*28,{0,8},{0,14}))</f>
        <v/>
      </c>
      <c r="J20" s="108" t="str">
        <f t="shared" si="3"/>
        <v/>
      </c>
      <c r="K20" s="16"/>
    </row>
    <row r="21" spans="1:11">
      <c r="A21" s="18">
        <v>45155</v>
      </c>
      <c r="B21" s="19"/>
      <c r="C21" s="19"/>
      <c r="D21" s="103" t="str">
        <f t="shared" si="0"/>
        <v/>
      </c>
      <c r="E21" s="104" t="str">
        <f t="shared" si="1"/>
        <v/>
      </c>
      <c r="F21" s="104" t="str">
        <f t="shared" si="2"/>
        <v/>
      </c>
      <c r="G21" s="108" t="str">
        <f>IF(D21="","",(D21*24)*Feiertage!$C$19)</f>
        <v/>
      </c>
      <c r="H21" s="17"/>
      <c r="I21" s="108" t="str">
        <f>IF(D21="","",LOOKUP(D21*28,{0,8},{0,14}))</f>
        <v/>
      </c>
      <c r="J21" s="108" t="str">
        <f t="shared" si="3"/>
        <v/>
      </c>
      <c r="K21" s="80">
        <f t="shared" si="4"/>
        <v>34</v>
      </c>
    </row>
    <row r="22" spans="1:11">
      <c r="A22" s="18">
        <v>45156</v>
      </c>
      <c r="B22" s="19"/>
      <c r="C22" s="19"/>
      <c r="D22" s="103" t="str">
        <f t="shared" si="0"/>
        <v/>
      </c>
      <c r="E22" s="104" t="str">
        <f t="shared" si="1"/>
        <v/>
      </c>
      <c r="F22" s="104" t="str">
        <f t="shared" si="2"/>
        <v/>
      </c>
      <c r="G22" s="108" t="str">
        <f>IF(D22="","",(D22*24)*Feiertage!$C$19)</f>
        <v/>
      </c>
      <c r="H22" s="17"/>
      <c r="I22" s="108" t="str">
        <f>IF(D22="","",LOOKUP(D22*28,{0,8},{0,14}))</f>
        <v/>
      </c>
      <c r="J22" s="108" t="str">
        <f t="shared" si="3"/>
        <v/>
      </c>
      <c r="K22" s="16"/>
    </row>
    <row r="23" spans="1:11">
      <c r="A23" s="18">
        <v>45157</v>
      </c>
      <c r="B23" s="19"/>
      <c r="C23" s="19"/>
      <c r="D23" s="103" t="str">
        <f t="shared" si="0"/>
        <v/>
      </c>
      <c r="E23" s="104" t="str">
        <f t="shared" si="1"/>
        <v/>
      </c>
      <c r="F23" s="104" t="str">
        <f t="shared" si="2"/>
        <v/>
      </c>
      <c r="G23" s="108" t="str">
        <f>IF(D23="","",(D23*24)*Feiertage!$C$19)</f>
        <v/>
      </c>
      <c r="H23" s="17"/>
      <c r="I23" s="108" t="str">
        <f>IF(D23="","",LOOKUP(D23*28,{0,8},{0,14}))</f>
        <v/>
      </c>
      <c r="J23" s="108" t="str">
        <f t="shared" si="3"/>
        <v/>
      </c>
      <c r="K23" s="16"/>
    </row>
    <row r="24" spans="1:11">
      <c r="A24" s="18">
        <v>45158</v>
      </c>
      <c r="B24" s="49"/>
      <c r="C24" s="49"/>
      <c r="D24" s="50" t="str">
        <f t="shared" si="0"/>
        <v/>
      </c>
      <c r="E24" s="49" t="str">
        <f t="shared" si="1"/>
        <v/>
      </c>
      <c r="F24" s="49" t="str">
        <f t="shared" si="2"/>
        <v/>
      </c>
      <c r="G24" s="53" t="str">
        <f>IF(D24="","",(D24*24)*Feiertage!$C$19)</f>
        <v/>
      </c>
      <c r="H24" s="52"/>
      <c r="I24" s="53" t="str">
        <f>IF(D24="","",LOOKUP(D24*28,{0,8},{0,14}))</f>
        <v/>
      </c>
      <c r="J24" s="53" t="str">
        <f t="shared" si="3"/>
        <v/>
      </c>
      <c r="K24" s="55"/>
    </row>
    <row r="25" spans="1:11">
      <c r="A25" s="18">
        <v>45159</v>
      </c>
      <c r="B25" s="159"/>
      <c r="C25" s="159"/>
      <c r="D25" s="103" t="str">
        <f t="shared" si="0"/>
        <v/>
      </c>
      <c r="E25" s="104" t="str">
        <f t="shared" si="1"/>
        <v/>
      </c>
      <c r="F25" s="104" t="str">
        <f t="shared" si="2"/>
        <v/>
      </c>
      <c r="G25" s="108" t="str">
        <f>IF(D25="","",(D25*24)*Feiertage!$C$19)</f>
        <v/>
      </c>
      <c r="H25" s="166"/>
      <c r="I25" s="108" t="str">
        <f>IF(D25="","",LOOKUP(D25*28,{0,8},{0,14}))</f>
        <v/>
      </c>
      <c r="J25" s="108" t="str">
        <f t="shared" si="3"/>
        <v/>
      </c>
      <c r="K25" s="187"/>
    </row>
    <row r="26" spans="1:11">
      <c r="A26" s="18">
        <v>45160</v>
      </c>
      <c r="B26" s="19"/>
      <c r="C26" s="19"/>
      <c r="D26" s="103" t="str">
        <f t="shared" si="0"/>
        <v/>
      </c>
      <c r="E26" s="104" t="str">
        <f t="shared" si="1"/>
        <v/>
      </c>
      <c r="F26" s="104" t="str">
        <f t="shared" si="2"/>
        <v/>
      </c>
      <c r="G26" s="108" t="str">
        <f>IF(D26="","",(D26*24)*Feiertage!$C$19)</f>
        <v/>
      </c>
      <c r="H26" s="17"/>
      <c r="I26" s="108" t="str">
        <f>IF(D26="","",LOOKUP(D26*28,{0,8},{0,14}))</f>
        <v/>
      </c>
      <c r="J26" s="108" t="str">
        <f t="shared" si="3"/>
        <v/>
      </c>
      <c r="K26" s="16"/>
    </row>
    <row r="27" spans="1:11">
      <c r="A27" s="18">
        <v>45161</v>
      </c>
      <c r="B27" s="19"/>
      <c r="C27" s="19"/>
      <c r="D27" s="103" t="str">
        <f t="shared" si="0"/>
        <v/>
      </c>
      <c r="E27" s="104" t="str">
        <f t="shared" si="1"/>
        <v/>
      </c>
      <c r="F27" s="104" t="str">
        <f t="shared" si="2"/>
        <v/>
      </c>
      <c r="G27" s="108" t="str">
        <f>IF(D27="","",(D27*24)*Feiertage!$C$19)</f>
        <v/>
      </c>
      <c r="H27" s="17"/>
      <c r="I27" s="108" t="str">
        <f>IF(D27="","",LOOKUP(D27*28,{0,8},{0,14}))</f>
        <v/>
      </c>
      <c r="J27" s="108" t="str">
        <f t="shared" si="3"/>
        <v/>
      </c>
      <c r="K27" s="16"/>
    </row>
    <row r="28" spans="1:11">
      <c r="A28" s="18">
        <v>45162</v>
      </c>
      <c r="B28" s="19"/>
      <c r="C28" s="19"/>
      <c r="D28" s="103" t="str">
        <f t="shared" si="0"/>
        <v/>
      </c>
      <c r="E28" s="104" t="str">
        <f t="shared" si="1"/>
        <v/>
      </c>
      <c r="F28" s="104" t="str">
        <f t="shared" si="2"/>
        <v/>
      </c>
      <c r="G28" s="108" t="str">
        <f>IF(D28="","",(D28*24)*Feiertage!$C$19)</f>
        <v/>
      </c>
      <c r="H28" s="17"/>
      <c r="I28" s="108" t="str">
        <f>IF(D28="","",LOOKUP(D28*28,{0,8},{0,14}))</f>
        <v/>
      </c>
      <c r="J28" s="108" t="str">
        <f t="shared" si="3"/>
        <v/>
      </c>
      <c r="K28" s="80">
        <f t="shared" si="4"/>
        <v>35</v>
      </c>
    </row>
    <row r="29" spans="1:11">
      <c r="A29" s="18">
        <v>45163</v>
      </c>
      <c r="B29" s="19"/>
      <c r="C29" s="19"/>
      <c r="D29" s="103" t="str">
        <f t="shared" si="0"/>
        <v/>
      </c>
      <c r="E29" s="104" t="str">
        <f t="shared" si="1"/>
        <v/>
      </c>
      <c r="F29" s="104" t="str">
        <f t="shared" si="2"/>
        <v/>
      </c>
      <c r="G29" s="108" t="str">
        <f>IF(D29="","",(D29*24)*Feiertage!$C$19)</f>
        <v/>
      </c>
      <c r="H29" s="17"/>
      <c r="I29" s="108" t="str">
        <f>IF(D29="","",LOOKUP(D29*28,{0,8},{0,14}))</f>
        <v/>
      </c>
      <c r="J29" s="108" t="str">
        <f t="shared" si="3"/>
        <v/>
      </c>
      <c r="K29" s="16"/>
    </row>
    <row r="30" spans="1:11">
      <c r="A30" s="18">
        <v>45164</v>
      </c>
      <c r="B30" s="19"/>
      <c r="C30" s="19"/>
      <c r="D30" s="103" t="str">
        <f t="shared" si="0"/>
        <v/>
      </c>
      <c r="E30" s="104" t="str">
        <f t="shared" si="1"/>
        <v/>
      </c>
      <c r="F30" s="104" t="str">
        <f t="shared" si="2"/>
        <v/>
      </c>
      <c r="G30" s="108" t="str">
        <f>IF(D30="","",(D30*24)*Feiertage!$C$19)</f>
        <v/>
      </c>
      <c r="H30" s="17"/>
      <c r="I30" s="108" t="str">
        <f>IF(D30="","",LOOKUP(D30*28,{0,8},{0,14}))</f>
        <v/>
      </c>
      <c r="J30" s="108" t="str">
        <f t="shared" si="3"/>
        <v/>
      </c>
      <c r="K30" s="16"/>
    </row>
    <row r="31" spans="1:11">
      <c r="A31" s="18">
        <v>45165</v>
      </c>
      <c r="B31" s="49"/>
      <c r="C31" s="49"/>
      <c r="D31" s="50" t="str">
        <f t="shared" si="0"/>
        <v/>
      </c>
      <c r="E31" s="49" t="str">
        <f t="shared" si="1"/>
        <v/>
      </c>
      <c r="F31" s="49" t="str">
        <f t="shared" si="2"/>
        <v/>
      </c>
      <c r="G31" s="53" t="str">
        <f>IF(D31="","",(D31*24)*Feiertage!$C$19)</f>
        <v/>
      </c>
      <c r="H31" s="52"/>
      <c r="I31" s="53" t="str">
        <f>IF(D31="","",LOOKUP(D31*28,{0,8},{0,14}))</f>
        <v/>
      </c>
      <c r="J31" s="53" t="str">
        <f t="shared" si="3"/>
        <v/>
      </c>
      <c r="K31" s="55"/>
    </row>
    <row r="32" spans="1:11">
      <c r="A32" s="18">
        <v>45166</v>
      </c>
      <c r="B32" s="159"/>
      <c r="C32" s="159"/>
      <c r="D32" s="103" t="str">
        <f t="shared" si="0"/>
        <v/>
      </c>
      <c r="E32" s="104" t="str">
        <f t="shared" si="1"/>
        <v/>
      </c>
      <c r="F32" s="104" t="str">
        <f t="shared" si="2"/>
        <v/>
      </c>
      <c r="G32" s="108" t="str">
        <f>IF(D32="","",(D32*24)*Feiertage!$C$19)</f>
        <v/>
      </c>
      <c r="H32" s="166"/>
      <c r="I32" s="108" t="str">
        <f>IF(D32="","",LOOKUP(D32*28,{0,8},{0,14}))</f>
        <v/>
      </c>
      <c r="J32" s="108" t="str">
        <f t="shared" si="3"/>
        <v/>
      </c>
      <c r="K32" s="187"/>
    </row>
    <row r="33" spans="1:11">
      <c r="A33" s="18">
        <v>45167</v>
      </c>
      <c r="B33" s="19"/>
      <c r="C33" s="19"/>
      <c r="D33" s="103" t="str">
        <f t="shared" si="0"/>
        <v/>
      </c>
      <c r="E33" s="104" t="str">
        <f t="shared" si="1"/>
        <v/>
      </c>
      <c r="F33" s="104" t="str">
        <f t="shared" si="2"/>
        <v/>
      </c>
      <c r="G33" s="108" t="str">
        <f>IF(D33="","",(D33*24)*Feiertage!$C$19)</f>
        <v/>
      </c>
      <c r="H33" s="17"/>
      <c r="I33" s="108" t="str">
        <f>IF(D33="","",LOOKUP(D33*28,{0,8},{0,14}))</f>
        <v/>
      </c>
      <c r="J33" s="108" t="str">
        <f t="shared" si="3"/>
        <v/>
      </c>
      <c r="K33" s="16"/>
    </row>
    <row r="34" spans="1:11">
      <c r="A34" s="18">
        <v>45168</v>
      </c>
      <c r="B34" s="19"/>
      <c r="C34" s="19"/>
      <c r="D34" s="103" t="str">
        <f t="shared" si="0"/>
        <v/>
      </c>
      <c r="E34" s="104" t="str">
        <f t="shared" si="1"/>
        <v/>
      </c>
      <c r="F34" s="104" t="str">
        <f t="shared" si="2"/>
        <v/>
      </c>
      <c r="G34" s="108" t="str">
        <f>IF(D34="","",(D34*24)*Feiertage!$C$19)</f>
        <v/>
      </c>
      <c r="H34" s="17"/>
      <c r="I34" s="108" t="str">
        <f>IF(D34="","",LOOKUP(D34*28,{0,8},{0,14}))</f>
        <v/>
      </c>
      <c r="J34" s="108" t="str">
        <f t="shared" si="3"/>
        <v/>
      </c>
      <c r="K34" s="16"/>
    </row>
    <row r="35" spans="1:11">
      <c r="A35" s="18">
        <v>45169</v>
      </c>
      <c r="B35" s="19"/>
      <c r="C35" s="19"/>
      <c r="D35" s="103" t="str">
        <f t="shared" si="0"/>
        <v/>
      </c>
      <c r="E35" s="104" t="str">
        <f t="shared" si="1"/>
        <v/>
      </c>
      <c r="F35" s="104" t="str">
        <f t="shared" si="2"/>
        <v/>
      </c>
      <c r="G35" s="108" t="str">
        <f>IF(D35="","",(D35*24)*Feiertage!$C$19)</f>
        <v/>
      </c>
      <c r="H35" s="17"/>
      <c r="I35" s="108" t="str">
        <f>IF(D35="","",LOOKUP(D35*28,{0,8},{0,14}))</f>
        <v/>
      </c>
      <c r="J35" s="108" t="str">
        <f t="shared" si="3"/>
        <v/>
      </c>
      <c r="K35" s="80">
        <f t="shared" si="4"/>
        <v>36</v>
      </c>
    </row>
    <row r="36" spans="1:11">
      <c r="A36" s="30" t="s">
        <v>5</v>
      </c>
      <c r="B36" s="17"/>
      <c r="C36" s="17"/>
      <c r="D36" s="109">
        <f>SUM(D5:D35)</f>
        <v>0</v>
      </c>
      <c r="E36" s="109">
        <f>SUM(E5:E35)</f>
        <v>0</v>
      </c>
      <c r="F36" s="109">
        <f>SUM(F5:F35)</f>
        <v>0</v>
      </c>
      <c r="G36" s="136">
        <f>SUM(G5:G35)</f>
        <v>0</v>
      </c>
      <c r="H36" s="17"/>
      <c r="I36" s="110">
        <f>SUM(I5:I35)</f>
        <v>0</v>
      </c>
      <c r="J36" s="111">
        <f>SUM(J5:J35)</f>
        <v>0</v>
      </c>
      <c r="K36" s="16"/>
    </row>
    <row r="37" spans="1:11">
      <c r="A37" s="156" t="s">
        <v>18</v>
      </c>
      <c r="B37" s="156"/>
      <c r="D37" s="6">
        <f>(Mai!D36+Juni!D36+Juli!D36+August!D36)/16</f>
        <v>0</v>
      </c>
    </row>
    <row r="40" spans="1:11">
      <c r="A40" s="15" t="s">
        <v>14</v>
      </c>
    </row>
    <row r="41" spans="1:11">
      <c r="A41" s="43" t="s">
        <v>15</v>
      </c>
    </row>
    <row r="42" spans="1:11">
      <c r="A42" s="42" t="s">
        <v>16</v>
      </c>
    </row>
    <row r="43" spans="1:11">
      <c r="A43" s="14" t="s">
        <v>17</v>
      </c>
    </row>
  </sheetData>
  <mergeCells count="1">
    <mergeCell ref="A37:B37"/>
  </mergeCells>
  <conditionalFormatting sqref="A5:A35">
    <cfRule type="expression" dxfId="7" priority="1">
      <formula xml:space="preserve"> WEEKDAY(A5,2) &gt; 5</formula>
    </cfRule>
  </conditionalFormatting>
  <pageMargins left="0.7" right="0.7" top="0.78740157499999996" bottom="0.78740157499999996" header="0.3" footer="0.3"/>
  <pageSetup paperSize="9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2"/>
  <sheetViews>
    <sheetView workbookViewId="0">
      <selection activeCell="G5" sqref="G5"/>
    </sheetView>
  </sheetViews>
  <sheetFormatPr defaultColWidth="10.7109375" defaultRowHeight="15"/>
  <cols>
    <col min="1" max="1" width="12.85546875" bestFit="1" customWidth="1"/>
    <col min="7" max="7" width="11.42578125" style="11"/>
    <col min="8" max="8" width="29" style="12" bestFit="1" customWidth="1"/>
    <col min="10" max="10" width="20.140625" bestFit="1" customWidth="1"/>
    <col min="11" max="11" width="11.42578125" style="2"/>
  </cols>
  <sheetData>
    <row r="1" spans="1:11">
      <c r="A1" t="s">
        <v>0</v>
      </c>
      <c r="B1" s="1">
        <v>0.95833333333333337</v>
      </c>
      <c r="C1" s="1">
        <v>0.25</v>
      </c>
    </row>
    <row r="2" spans="1:11">
      <c r="A2" t="s">
        <v>1</v>
      </c>
      <c r="B2" s="1">
        <v>0.25</v>
      </c>
      <c r="C2" s="1">
        <v>0.95833333333333337</v>
      </c>
    </row>
    <row r="4" spans="1:11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32" t="s">
        <v>8</v>
      </c>
      <c r="H4" s="16" t="s">
        <v>9</v>
      </c>
      <c r="I4" s="16" t="s">
        <v>10</v>
      </c>
      <c r="J4" s="16" t="s">
        <v>12</v>
      </c>
      <c r="K4" s="16" t="s">
        <v>13</v>
      </c>
    </row>
    <row r="5" spans="1:11">
      <c r="A5" s="18">
        <v>45170</v>
      </c>
      <c r="B5" s="159"/>
      <c r="C5" s="159"/>
      <c r="D5" s="103" t="str">
        <f>IF(B5="","",MOD(C5-B5,1))</f>
        <v/>
      </c>
      <c r="E5" s="104" t="str">
        <f>IF(B5="","",MAX(,MIN(C$1+(B$1&gt;C$1),$C5+($B5&gt;$C5))-MAX(B$1,$B5))+MAX(,(MIN(C$1,$C5+($B5&gt;$C5))-$B5)*(B$1&gt;C$1))+MAX(,MIN(C$1+(B$1&gt;C$1),$C5+0)-B$1)*($B5&gt;$C5))</f>
        <v/>
      </c>
      <c r="F5" s="104" t="str">
        <f>IF(B5="","",MAX(,MIN(C$2+(B$2&gt;C$2),$C5+($B5&gt;$C5))-MAX(B$2,$B5))+MAX(,(MIN(C$2,$C5+($B5&gt;$C5))-$B5)*(B$2&gt;C$2))+MAX(,MIN(C$2+(B$2&gt;C$2),$C5+0)-B$2)*($B5&gt;$C5))</f>
        <v/>
      </c>
      <c r="G5" s="105" t="str">
        <f>IF(D5="","",(D5*24)*Feiertage!$C$19)</f>
        <v/>
      </c>
      <c r="H5" s="22"/>
      <c r="I5" s="112" t="str">
        <f>IF(B5="","",LOOKUP(D5*28,{0,8},{0,14}))</f>
        <v/>
      </c>
      <c r="J5" s="113" t="str">
        <f>IF(G5="","",G5+I5)</f>
        <v/>
      </c>
      <c r="K5" s="80">
        <f>WEEKNUM(A5,2)</f>
        <v>36</v>
      </c>
    </row>
    <row r="6" spans="1:11">
      <c r="A6" s="18">
        <v>45171</v>
      </c>
      <c r="B6" s="159"/>
      <c r="C6" s="159"/>
      <c r="D6" s="103" t="str">
        <f t="shared" ref="D6:D35" si="0">IF(B6="","",MOD(C6-B6,1))</f>
        <v/>
      </c>
      <c r="E6" s="104" t="str">
        <f t="shared" ref="E6:E35" si="1">IF(B6="","",MAX(,MIN(C$1+(B$1&gt;C$1),$C6+($B6&gt;$C6))-MAX(B$1,$B6))+MAX(,(MIN(C$1,$C6+($B6&gt;$C6))-$B6)*(B$1&gt;C$1))+MAX(,MIN(C$1+(B$1&gt;C$1),$C6+0)-B$1)*($B6&gt;$C6))</f>
        <v/>
      </c>
      <c r="F6" s="104" t="str">
        <f t="shared" ref="F6:F35" si="2">IF(B6="","",MAX(,MIN(C$2+(B$2&gt;C$2),$C6+($B6&gt;$C6))-MAX(B$2,$B6))+MAX(,(MIN(C$2,$C6+($B6&gt;$C6))-$B6)*(B$2&gt;C$2))+MAX(,MIN(C$2+(B$2&gt;C$2),$C6+0)-B$2)*($B6&gt;$C6))</f>
        <v/>
      </c>
      <c r="G6" s="105" t="str">
        <f>IF(D6="","",(D6*24)*Feiertage!$C$19)</f>
        <v/>
      </c>
      <c r="H6" s="22"/>
      <c r="I6" s="112" t="str">
        <f>IF(B6="","",LOOKUP(D6*28,{0,8},{0,14}))</f>
        <v/>
      </c>
      <c r="J6" s="113" t="str">
        <f>IF(G6="","",G6+I6)</f>
        <v/>
      </c>
      <c r="K6" s="16"/>
    </row>
    <row r="7" spans="1:11">
      <c r="A7" s="18">
        <v>45172</v>
      </c>
      <c r="B7" s="49"/>
      <c r="C7" s="49"/>
      <c r="D7" s="50" t="str">
        <f t="shared" si="0"/>
        <v/>
      </c>
      <c r="E7" s="49" t="str">
        <f t="shared" si="1"/>
        <v/>
      </c>
      <c r="F7" s="49" t="str">
        <f t="shared" si="2"/>
        <v/>
      </c>
      <c r="G7" s="61" t="str">
        <f>IF(D7="","",(D7*24)*Feiertage!$C$19)</f>
        <v/>
      </c>
      <c r="H7" s="58"/>
      <c r="I7" s="52" t="str">
        <f>IF(B7="","",LOOKUP(D7*28,{0,8},{0,14}))</f>
        <v/>
      </c>
      <c r="J7" s="68" t="str">
        <f t="shared" ref="J7:J35" si="3">IF(G7="","",G7+I7)</f>
        <v/>
      </c>
      <c r="K7" s="55"/>
    </row>
    <row r="8" spans="1:11">
      <c r="A8" s="18">
        <v>45173</v>
      </c>
      <c r="B8" s="159"/>
      <c r="C8" s="159"/>
      <c r="D8" s="103" t="str">
        <f t="shared" si="0"/>
        <v/>
      </c>
      <c r="E8" s="104" t="str">
        <f t="shared" si="1"/>
        <v/>
      </c>
      <c r="F8" s="104" t="str">
        <f t="shared" si="2"/>
        <v/>
      </c>
      <c r="G8" s="105" t="str">
        <f>IF(D8="","",(D8*24)*Feiertage!$C$19)</f>
        <v/>
      </c>
      <c r="H8" s="179"/>
      <c r="I8" s="112" t="str">
        <f>IF(B8="","",LOOKUP(D8*28,{0,8},{0,14}))</f>
        <v/>
      </c>
      <c r="J8" s="113" t="str">
        <f t="shared" si="3"/>
        <v/>
      </c>
      <c r="K8" s="187"/>
    </row>
    <row r="9" spans="1:11">
      <c r="A9" s="18">
        <v>45174</v>
      </c>
      <c r="B9" s="159"/>
      <c r="C9" s="159"/>
      <c r="D9" s="103" t="str">
        <f t="shared" si="0"/>
        <v/>
      </c>
      <c r="E9" s="104" t="str">
        <f t="shared" si="1"/>
        <v/>
      </c>
      <c r="F9" s="104" t="str">
        <f t="shared" si="2"/>
        <v/>
      </c>
      <c r="G9" s="105" t="str">
        <f>IF(D9="","",(D9*24)*Feiertage!$C$19)</f>
        <v/>
      </c>
      <c r="H9" s="179"/>
      <c r="I9" s="112" t="str">
        <f>IF(B9="","",LOOKUP(D9*28,{0,8},{0,14}))</f>
        <v/>
      </c>
      <c r="J9" s="113" t="str">
        <f t="shared" si="3"/>
        <v/>
      </c>
      <c r="K9" s="187"/>
    </row>
    <row r="10" spans="1:11">
      <c r="A10" s="18">
        <v>45175</v>
      </c>
      <c r="B10" s="159"/>
      <c r="C10" s="159"/>
      <c r="D10" s="103" t="str">
        <f t="shared" si="0"/>
        <v/>
      </c>
      <c r="E10" s="104" t="str">
        <f t="shared" si="1"/>
        <v/>
      </c>
      <c r="F10" s="104" t="str">
        <f t="shared" si="2"/>
        <v/>
      </c>
      <c r="G10" s="105" t="str">
        <f>IF(D10="","",(D10*24)*Feiertage!$C$19)</f>
        <v/>
      </c>
      <c r="H10" s="22"/>
      <c r="I10" s="112" t="str">
        <f>IF(B10="","",LOOKUP(D10*28,{0,8},{0,14}))</f>
        <v/>
      </c>
      <c r="J10" s="113" t="str">
        <f t="shared" si="3"/>
        <v/>
      </c>
      <c r="K10" s="16"/>
    </row>
    <row r="11" spans="1:11">
      <c r="A11" s="18">
        <v>45176</v>
      </c>
      <c r="B11" s="159"/>
      <c r="C11" s="159"/>
      <c r="D11" s="103" t="str">
        <f t="shared" si="0"/>
        <v/>
      </c>
      <c r="E11" s="104" t="str">
        <f t="shared" si="1"/>
        <v/>
      </c>
      <c r="F11" s="104" t="str">
        <f t="shared" si="2"/>
        <v/>
      </c>
      <c r="G11" s="105" t="str">
        <f>IF(D11="","",(D11*24)*Feiertage!$C$19)</f>
        <v/>
      </c>
      <c r="H11" s="179"/>
      <c r="I11" s="112" t="str">
        <f>IF(B11="","",LOOKUP(D11*28,{0,8},{0,14}))</f>
        <v/>
      </c>
      <c r="J11" s="113" t="str">
        <f t="shared" si="3"/>
        <v/>
      </c>
      <c r="K11" s="187">
        <f t="shared" ref="K11:K32" si="4">WEEKNUM(A11,2)</f>
        <v>37</v>
      </c>
    </row>
    <row r="12" spans="1:11">
      <c r="A12" s="18">
        <v>45177</v>
      </c>
      <c r="B12" s="159"/>
      <c r="C12" s="159"/>
      <c r="D12" s="103" t="str">
        <f t="shared" si="0"/>
        <v/>
      </c>
      <c r="E12" s="104" t="str">
        <f t="shared" si="1"/>
        <v/>
      </c>
      <c r="F12" s="104" t="str">
        <f t="shared" si="2"/>
        <v/>
      </c>
      <c r="G12" s="105" t="str">
        <f>IF(D12="","",(D12*24)*Feiertage!$C$19)</f>
        <v/>
      </c>
      <c r="H12" s="179"/>
      <c r="I12" s="112" t="str">
        <f>IF(B12="","",LOOKUP(D12*28,{0,8},{0,14}))</f>
        <v/>
      </c>
      <c r="J12" s="113" t="str">
        <f t="shared" si="3"/>
        <v/>
      </c>
      <c r="K12" s="187"/>
    </row>
    <row r="13" spans="1:11">
      <c r="A13" s="18">
        <v>45178</v>
      </c>
      <c r="B13" s="159"/>
      <c r="C13" s="159"/>
      <c r="D13" s="103" t="str">
        <f t="shared" si="0"/>
        <v/>
      </c>
      <c r="E13" s="104" t="str">
        <f t="shared" si="1"/>
        <v/>
      </c>
      <c r="F13" s="104" t="str">
        <f t="shared" si="2"/>
        <v/>
      </c>
      <c r="G13" s="105" t="str">
        <f>IF(D13="","",(D13*24)*Feiertage!$C$19)</f>
        <v/>
      </c>
      <c r="H13" s="179"/>
      <c r="I13" s="112" t="str">
        <f>IF(B13="","",LOOKUP(D13*28,{0,8},{0,14}))</f>
        <v/>
      </c>
      <c r="J13" s="113" t="str">
        <f t="shared" si="3"/>
        <v/>
      </c>
      <c r="K13" s="187"/>
    </row>
    <row r="14" spans="1:11">
      <c r="A14" s="18">
        <v>45179</v>
      </c>
      <c r="B14" s="49"/>
      <c r="C14" s="49"/>
      <c r="D14" s="50" t="str">
        <f t="shared" si="0"/>
        <v/>
      </c>
      <c r="E14" s="49" t="str">
        <f t="shared" si="1"/>
        <v/>
      </c>
      <c r="F14" s="49" t="str">
        <f t="shared" si="2"/>
        <v/>
      </c>
      <c r="G14" s="61" t="str">
        <f>IF(D14="","",(D14*24)*Feiertage!$C$19)</f>
        <v/>
      </c>
      <c r="H14" s="58"/>
      <c r="I14" s="52" t="str">
        <f>IF(B14="","",LOOKUP(D14*28,{0,8},{0,14}))</f>
        <v/>
      </c>
      <c r="J14" s="68" t="str">
        <f t="shared" si="3"/>
        <v/>
      </c>
      <c r="K14" s="55"/>
    </row>
    <row r="15" spans="1:11">
      <c r="A15" s="18">
        <v>45180</v>
      </c>
      <c r="B15" s="159"/>
      <c r="C15" s="159"/>
      <c r="D15" s="103" t="str">
        <f t="shared" si="0"/>
        <v/>
      </c>
      <c r="E15" s="104" t="str">
        <f t="shared" si="1"/>
        <v/>
      </c>
      <c r="F15" s="104" t="str">
        <f t="shared" si="2"/>
        <v/>
      </c>
      <c r="G15" s="105" t="str">
        <f>IF(D15="","",(D15*24)*Feiertage!$C$19)</f>
        <v/>
      </c>
      <c r="H15" s="179"/>
      <c r="I15" s="112" t="str">
        <f>IF(B15="","",LOOKUP(D15*28,{0,8},{0,14}))</f>
        <v/>
      </c>
      <c r="J15" s="113" t="str">
        <f t="shared" si="3"/>
        <v/>
      </c>
      <c r="K15" s="187"/>
    </row>
    <row r="16" spans="1:11">
      <c r="A16" s="18">
        <v>45181</v>
      </c>
      <c r="B16" s="159"/>
      <c r="C16" s="159"/>
      <c r="D16" s="103" t="str">
        <f t="shared" si="0"/>
        <v/>
      </c>
      <c r="E16" s="104" t="str">
        <f t="shared" si="1"/>
        <v/>
      </c>
      <c r="F16" s="104" t="str">
        <f t="shared" si="2"/>
        <v/>
      </c>
      <c r="G16" s="105" t="str">
        <f>IF(D16="","",(D16*24)*Feiertage!$C$19)</f>
        <v/>
      </c>
      <c r="H16" s="179"/>
      <c r="I16" s="112" t="str">
        <f>IF(B16="","",LOOKUP(D16*28,{0,8},{0,14}))</f>
        <v/>
      </c>
      <c r="J16" s="113" t="str">
        <f t="shared" si="3"/>
        <v/>
      </c>
      <c r="K16" s="187"/>
    </row>
    <row r="17" spans="1:11">
      <c r="A17" s="18">
        <v>45182</v>
      </c>
      <c r="B17" s="159"/>
      <c r="C17" s="159"/>
      <c r="D17" s="103" t="str">
        <f t="shared" si="0"/>
        <v/>
      </c>
      <c r="E17" s="104" t="str">
        <f t="shared" si="1"/>
        <v/>
      </c>
      <c r="F17" s="104" t="str">
        <f t="shared" si="2"/>
        <v/>
      </c>
      <c r="G17" s="105" t="str">
        <f>IF(D17="","",(D17*24)*Feiertage!$C$19)</f>
        <v/>
      </c>
      <c r="H17" s="179"/>
      <c r="I17" s="112" t="str">
        <f>IF(B17="","",LOOKUP(D17*28,{0,8},{0,14}))</f>
        <v/>
      </c>
      <c r="J17" s="113" t="str">
        <f t="shared" si="3"/>
        <v/>
      </c>
      <c r="K17" s="187"/>
    </row>
    <row r="18" spans="1:11">
      <c r="A18" s="18">
        <v>45183</v>
      </c>
      <c r="B18" s="159"/>
      <c r="C18" s="159"/>
      <c r="D18" s="103" t="str">
        <f t="shared" si="0"/>
        <v/>
      </c>
      <c r="E18" s="104" t="str">
        <f t="shared" si="1"/>
        <v/>
      </c>
      <c r="F18" s="104" t="str">
        <f t="shared" si="2"/>
        <v/>
      </c>
      <c r="G18" s="105" t="str">
        <f>IF(D18="","",(D18*24)*Feiertage!$C$19)</f>
        <v/>
      </c>
      <c r="H18" s="179"/>
      <c r="I18" s="112" t="str">
        <f>IF(B18="","",LOOKUP(D18*28,{0,8},{0,14}))</f>
        <v/>
      </c>
      <c r="J18" s="113" t="str">
        <f t="shared" si="3"/>
        <v/>
      </c>
      <c r="K18" s="187">
        <f t="shared" si="4"/>
        <v>38</v>
      </c>
    </row>
    <row r="19" spans="1:11">
      <c r="A19" s="18">
        <v>45184</v>
      </c>
      <c r="B19" s="159"/>
      <c r="C19" s="159"/>
      <c r="D19" s="103" t="str">
        <f t="shared" si="0"/>
        <v/>
      </c>
      <c r="E19" s="104" t="str">
        <f t="shared" si="1"/>
        <v/>
      </c>
      <c r="F19" s="104" t="str">
        <f t="shared" si="2"/>
        <v/>
      </c>
      <c r="G19" s="105" t="str">
        <f>IF(D19="","",(D19*24)*Feiertage!$C$19)</f>
        <v/>
      </c>
      <c r="H19" s="179"/>
      <c r="I19" s="112" t="str">
        <f>IF(B19="","",LOOKUP(D19*28,{0,8},{0,14}))</f>
        <v/>
      </c>
      <c r="J19" s="113" t="str">
        <f t="shared" si="3"/>
        <v/>
      </c>
      <c r="K19" s="187"/>
    </row>
    <row r="20" spans="1:11">
      <c r="A20" s="18">
        <v>45185</v>
      </c>
      <c r="B20" s="159"/>
      <c r="C20" s="159"/>
      <c r="D20" s="103" t="str">
        <f t="shared" si="0"/>
        <v/>
      </c>
      <c r="E20" s="104" t="str">
        <f t="shared" si="1"/>
        <v/>
      </c>
      <c r="F20" s="104" t="str">
        <f t="shared" si="2"/>
        <v/>
      </c>
      <c r="G20" s="105" t="str">
        <f>IF(D20="","",(D20*24)*Feiertage!$C$19)</f>
        <v/>
      </c>
      <c r="H20" s="179"/>
      <c r="I20" s="112" t="str">
        <f>IF(B20="","",LOOKUP(D20*28,{0,8},{0,14}))</f>
        <v/>
      </c>
      <c r="J20" s="113" t="str">
        <f t="shared" si="3"/>
        <v/>
      </c>
      <c r="K20" s="187"/>
    </row>
    <row r="21" spans="1:11">
      <c r="A21" s="18">
        <v>45186</v>
      </c>
      <c r="B21" s="49"/>
      <c r="C21" s="49"/>
      <c r="D21" s="50" t="str">
        <f t="shared" si="0"/>
        <v/>
      </c>
      <c r="E21" s="49" t="str">
        <f t="shared" si="1"/>
        <v/>
      </c>
      <c r="F21" s="49" t="str">
        <f t="shared" si="2"/>
        <v/>
      </c>
      <c r="G21" s="61" t="str">
        <f>IF(D21="","",(D21*24)*Feiertage!$C$19)</f>
        <v/>
      </c>
      <c r="H21" s="58"/>
      <c r="I21" s="52" t="str">
        <f>IF(B21="","",LOOKUP(D21*28,{0,8},{0,14}))</f>
        <v/>
      </c>
      <c r="J21" s="68" t="str">
        <f t="shared" si="3"/>
        <v/>
      </c>
      <c r="K21" s="55"/>
    </row>
    <row r="22" spans="1:11">
      <c r="A22" s="18">
        <v>45187</v>
      </c>
      <c r="B22" s="159"/>
      <c r="C22" s="159"/>
      <c r="D22" s="103" t="str">
        <f t="shared" si="0"/>
        <v/>
      </c>
      <c r="E22" s="104" t="str">
        <f t="shared" si="1"/>
        <v/>
      </c>
      <c r="F22" s="104" t="str">
        <f t="shared" si="2"/>
        <v/>
      </c>
      <c r="G22" s="105" t="str">
        <f>IF(D22="","",(D22*24)*Feiertage!$C$19)</f>
        <v/>
      </c>
      <c r="H22" s="179"/>
      <c r="I22" s="112" t="str">
        <f>IF(B22="","",LOOKUP(D22*28,{0,8},{0,14}))</f>
        <v/>
      </c>
      <c r="J22" s="113" t="str">
        <f t="shared" si="3"/>
        <v/>
      </c>
      <c r="K22" s="187"/>
    </row>
    <row r="23" spans="1:11">
      <c r="A23" s="18">
        <v>45188</v>
      </c>
      <c r="B23" s="159"/>
      <c r="C23" s="159"/>
      <c r="D23" s="103" t="str">
        <f t="shared" si="0"/>
        <v/>
      </c>
      <c r="E23" s="104" t="str">
        <f t="shared" si="1"/>
        <v/>
      </c>
      <c r="F23" s="104" t="str">
        <f t="shared" si="2"/>
        <v/>
      </c>
      <c r="G23" s="105" t="str">
        <f>IF(D23="","",(D23*24)*Feiertage!$C$19)</f>
        <v/>
      </c>
      <c r="H23" s="179"/>
      <c r="I23" s="112" t="str">
        <f>IF(B23="","",LOOKUP(D23*28,{0,8},{0,14}))</f>
        <v/>
      </c>
      <c r="J23" s="113" t="str">
        <f t="shared" si="3"/>
        <v/>
      </c>
      <c r="K23" s="187"/>
    </row>
    <row r="24" spans="1:11">
      <c r="A24" s="18">
        <v>45189</v>
      </c>
      <c r="B24" s="159"/>
      <c r="C24" s="159"/>
      <c r="D24" s="103" t="str">
        <f t="shared" si="0"/>
        <v/>
      </c>
      <c r="E24" s="104" t="str">
        <f t="shared" si="1"/>
        <v/>
      </c>
      <c r="F24" s="104" t="str">
        <f t="shared" si="2"/>
        <v/>
      </c>
      <c r="G24" s="105" t="str">
        <f>IF(D24="","",(D24*24)*Feiertage!$C$19)</f>
        <v/>
      </c>
      <c r="H24" s="179"/>
      <c r="I24" s="112" t="str">
        <f>IF(B24="","",LOOKUP(D24*28,{0,8},{0,14}))</f>
        <v/>
      </c>
      <c r="J24" s="113" t="str">
        <f t="shared" si="3"/>
        <v/>
      </c>
      <c r="K24" s="187"/>
    </row>
    <row r="25" spans="1:11">
      <c r="A25" s="18">
        <v>45190</v>
      </c>
      <c r="B25" s="159"/>
      <c r="C25" s="159"/>
      <c r="D25" s="103" t="str">
        <f t="shared" si="0"/>
        <v/>
      </c>
      <c r="E25" s="104" t="str">
        <f t="shared" si="1"/>
        <v/>
      </c>
      <c r="F25" s="104" t="str">
        <f t="shared" si="2"/>
        <v/>
      </c>
      <c r="G25" s="105" t="str">
        <f>IF(D25="","",(D25*24)*Feiertage!$C$19)</f>
        <v/>
      </c>
      <c r="H25" s="179"/>
      <c r="I25" s="112" t="str">
        <f>IF(B25="","",LOOKUP(D25*28,{0,8},{0,14}))</f>
        <v/>
      </c>
      <c r="J25" s="113" t="str">
        <f t="shared" si="3"/>
        <v/>
      </c>
      <c r="K25" s="187">
        <f t="shared" si="4"/>
        <v>39</v>
      </c>
    </row>
    <row r="26" spans="1:11">
      <c r="A26" s="18">
        <v>45191</v>
      </c>
      <c r="B26" s="159"/>
      <c r="C26" s="159"/>
      <c r="D26" s="103" t="str">
        <f t="shared" si="0"/>
        <v/>
      </c>
      <c r="E26" s="104" t="str">
        <f t="shared" si="1"/>
        <v/>
      </c>
      <c r="F26" s="104" t="str">
        <f t="shared" si="2"/>
        <v/>
      </c>
      <c r="G26" s="105" t="str">
        <f>IF(D26="","",(D26*24)*Feiertage!$C$19)</f>
        <v/>
      </c>
      <c r="H26" s="179"/>
      <c r="I26" s="112" t="str">
        <f>IF(B26="","",LOOKUP(D26*28,{0,8},{0,14}))</f>
        <v/>
      </c>
      <c r="J26" s="113" t="str">
        <f t="shared" si="3"/>
        <v/>
      </c>
      <c r="K26" s="187"/>
    </row>
    <row r="27" spans="1:11">
      <c r="A27" s="18">
        <v>45192</v>
      </c>
      <c r="B27" s="159"/>
      <c r="C27" s="159"/>
      <c r="D27" s="103" t="str">
        <f t="shared" si="0"/>
        <v/>
      </c>
      <c r="E27" s="104" t="str">
        <f t="shared" si="1"/>
        <v/>
      </c>
      <c r="F27" s="104" t="str">
        <f t="shared" si="2"/>
        <v/>
      </c>
      <c r="G27" s="105" t="str">
        <f>IF(D27="","",(D27*24)*Feiertage!$C$19)</f>
        <v/>
      </c>
      <c r="H27" s="179"/>
      <c r="I27" s="112" t="str">
        <f>IF(B27="","",LOOKUP(D27*28,{0,8},{0,14}))</f>
        <v/>
      </c>
      <c r="J27" s="113" t="str">
        <f t="shared" si="3"/>
        <v/>
      </c>
      <c r="K27" s="187"/>
    </row>
    <row r="28" spans="1:11">
      <c r="A28" s="18">
        <v>45193</v>
      </c>
      <c r="B28" s="49"/>
      <c r="C28" s="49"/>
      <c r="D28" s="50" t="str">
        <f t="shared" si="0"/>
        <v/>
      </c>
      <c r="E28" s="49" t="str">
        <f t="shared" si="1"/>
        <v/>
      </c>
      <c r="F28" s="49" t="str">
        <f t="shared" si="2"/>
        <v/>
      </c>
      <c r="G28" s="61" t="str">
        <f>IF(D28="","",(D28*24)*Feiertage!$C$19)</f>
        <v/>
      </c>
      <c r="H28" s="58"/>
      <c r="I28" s="52" t="str">
        <f>IF(B28="","",LOOKUP(D28*28,{0,8},{0,14}))</f>
        <v/>
      </c>
      <c r="J28" s="68" t="str">
        <f t="shared" si="3"/>
        <v/>
      </c>
      <c r="K28" s="55"/>
    </row>
    <row r="29" spans="1:11">
      <c r="A29" s="18">
        <v>45194</v>
      </c>
      <c r="B29" s="159"/>
      <c r="C29" s="159"/>
      <c r="D29" s="103" t="str">
        <f t="shared" si="0"/>
        <v/>
      </c>
      <c r="E29" s="104" t="str">
        <f t="shared" si="1"/>
        <v/>
      </c>
      <c r="F29" s="104" t="str">
        <f t="shared" si="2"/>
        <v/>
      </c>
      <c r="G29" s="105" t="str">
        <f>IF(D29="","",(D29*24)*Feiertage!$C$19)</f>
        <v/>
      </c>
      <c r="H29" s="179"/>
      <c r="I29" s="112" t="str">
        <f>IF(B29="","",LOOKUP(D29*28,{0,8},{0,14}))</f>
        <v/>
      </c>
      <c r="J29" s="113" t="str">
        <f t="shared" si="3"/>
        <v/>
      </c>
      <c r="K29" s="187"/>
    </row>
    <row r="30" spans="1:11">
      <c r="A30" s="18">
        <v>45195</v>
      </c>
      <c r="B30" s="159"/>
      <c r="C30" s="159"/>
      <c r="D30" s="103" t="str">
        <f t="shared" si="0"/>
        <v/>
      </c>
      <c r="E30" s="104" t="str">
        <f t="shared" si="1"/>
        <v/>
      </c>
      <c r="F30" s="104" t="str">
        <f t="shared" si="2"/>
        <v/>
      </c>
      <c r="G30" s="105" t="str">
        <f>IF(D30="","",(D30*24)*Feiertage!$C$19)</f>
        <v/>
      </c>
      <c r="H30" s="179"/>
      <c r="I30" s="112" t="str">
        <f>IF(B30="","",LOOKUP(D30*28,{0,8},{0,14}))</f>
        <v/>
      </c>
      <c r="J30" s="113" t="str">
        <f t="shared" si="3"/>
        <v/>
      </c>
      <c r="K30" s="187"/>
    </row>
    <row r="31" spans="1:11">
      <c r="A31" s="18">
        <v>45196</v>
      </c>
      <c r="B31" s="159"/>
      <c r="C31" s="159"/>
      <c r="D31" s="103" t="str">
        <f t="shared" si="0"/>
        <v/>
      </c>
      <c r="E31" s="104" t="str">
        <f t="shared" si="1"/>
        <v/>
      </c>
      <c r="F31" s="104" t="str">
        <f t="shared" si="2"/>
        <v/>
      </c>
      <c r="G31" s="105" t="str">
        <f>IF(D31="","",(D31*24)*Feiertage!$C$19)</f>
        <v/>
      </c>
      <c r="H31" s="179"/>
      <c r="I31" s="112" t="str">
        <f>IF(B31="","",LOOKUP(D31*28,{0,8},{0,14}))</f>
        <v/>
      </c>
      <c r="J31" s="113" t="str">
        <f t="shared" si="3"/>
        <v/>
      </c>
      <c r="K31" s="187"/>
    </row>
    <row r="32" spans="1:11">
      <c r="A32" s="18">
        <v>45197</v>
      </c>
      <c r="B32" s="159"/>
      <c r="C32" s="159"/>
      <c r="D32" s="103" t="str">
        <f t="shared" si="0"/>
        <v/>
      </c>
      <c r="E32" s="104" t="str">
        <f t="shared" si="1"/>
        <v/>
      </c>
      <c r="F32" s="104" t="str">
        <f t="shared" si="2"/>
        <v/>
      </c>
      <c r="G32" s="105" t="str">
        <f>IF(D32="","",(D32*24)*Feiertage!$C$19)</f>
        <v/>
      </c>
      <c r="H32" s="179"/>
      <c r="I32" s="112" t="str">
        <f>IF(B32="","",LOOKUP(D32*28,{0,8},{0,14}))</f>
        <v/>
      </c>
      <c r="J32" s="113" t="str">
        <f t="shared" si="3"/>
        <v/>
      </c>
      <c r="K32" s="187">
        <f t="shared" si="4"/>
        <v>40</v>
      </c>
    </row>
    <row r="33" spans="1:11">
      <c r="A33" s="18">
        <v>45198</v>
      </c>
      <c r="B33" s="159"/>
      <c r="C33" s="159"/>
      <c r="D33" s="103" t="str">
        <f t="shared" si="0"/>
        <v/>
      </c>
      <c r="E33" s="104" t="str">
        <f t="shared" si="1"/>
        <v/>
      </c>
      <c r="F33" s="104" t="str">
        <f t="shared" si="2"/>
        <v/>
      </c>
      <c r="G33" s="105" t="str">
        <f>IF(D33="","",(D33*24)*Feiertage!$C$19)</f>
        <v/>
      </c>
      <c r="H33" s="179"/>
      <c r="I33" s="112" t="str">
        <f>IF(B33="","",LOOKUP(D33*28,{0,8},{0,14}))</f>
        <v/>
      </c>
      <c r="J33" s="113" t="str">
        <f t="shared" si="3"/>
        <v/>
      </c>
      <c r="K33" s="187"/>
    </row>
    <row r="34" spans="1:11">
      <c r="A34" s="18">
        <v>45199</v>
      </c>
      <c r="B34" s="159"/>
      <c r="C34" s="159"/>
      <c r="D34" s="103" t="str">
        <f t="shared" si="0"/>
        <v/>
      </c>
      <c r="E34" s="104" t="str">
        <f t="shared" si="1"/>
        <v/>
      </c>
      <c r="F34" s="104" t="str">
        <f t="shared" si="2"/>
        <v/>
      </c>
      <c r="G34" s="105" t="str">
        <f>IF(D34="","",(D34*24)*Feiertage!$C$19)</f>
        <v/>
      </c>
      <c r="H34" s="179"/>
      <c r="I34" s="112" t="str">
        <f>IF(B34="","",LOOKUP(D34*28,{0,8},{0,14}))</f>
        <v/>
      </c>
      <c r="J34" s="113" t="str">
        <f t="shared" si="3"/>
        <v/>
      </c>
      <c r="K34" s="187"/>
    </row>
    <row r="35" spans="1:11">
      <c r="A35" s="18"/>
      <c r="B35" s="52"/>
      <c r="C35" s="52"/>
      <c r="D35" s="50" t="str">
        <f t="shared" si="0"/>
        <v/>
      </c>
      <c r="E35" s="49" t="str">
        <f t="shared" si="1"/>
        <v/>
      </c>
      <c r="F35" s="49" t="str">
        <f t="shared" si="2"/>
        <v/>
      </c>
      <c r="G35" s="61" t="str">
        <f t="shared" ref="G35" si="5">IF(D35="","",(D35*24)*12)</f>
        <v/>
      </c>
      <c r="H35" s="58"/>
      <c r="I35" s="52" t="str">
        <f>IF(B35="","",LOOKUP(D35*24,{0,8},{0,12}))</f>
        <v/>
      </c>
      <c r="J35" s="68" t="str">
        <f t="shared" si="3"/>
        <v/>
      </c>
      <c r="K35" s="55"/>
    </row>
    <row r="36" spans="1:11">
      <c r="A36" s="30" t="s">
        <v>5</v>
      </c>
      <c r="B36" s="17"/>
      <c r="C36" s="17"/>
      <c r="D36" s="109">
        <f>SUM(D5:D35)</f>
        <v>0</v>
      </c>
      <c r="E36" s="109">
        <f>SUM(E5:E35)</f>
        <v>0</v>
      </c>
      <c r="F36" s="109">
        <f>SUM(F5:F35)</f>
        <v>0</v>
      </c>
      <c r="G36" s="105">
        <f>SUM(G5:G34)</f>
        <v>0</v>
      </c>
      <c r="H36" s="22"/>
      <c r="I36" s="110">
        <f>SUM(I5:I35)</f>
        <v>0</v>
      </c>
      <c r="J36" s="111">
        <f>SUM(J5:J35)</f>
        <v>0</v>
      </c>
      <c r="K36" s="16"/>
    </row>
    <row r="37" spans="1:11">
      <c r="D37" s="4"/>
    </row>
    <row r="39" spans="1:11">
      <c r="A39" s="15" t="s">
        <v>14</v>
      </c>
    </row>
    <row r="40" spans="1:11">
      <c r="A40" s="43" t="s">
        <v>15</v>
      </c>
    </row>
    <row r="41" spans="1:11">
      <c r="A41" s="42" t="s">
        <v>16</v>
      </c>
    </row>
    <row r="42" spans="1:11">
      <c r="A42" s="14" t="s">
        <v>17</v>
      </c>
    </row>
  </sheetData>
  <conditionalFormatting sqref="A5:A35">
    <cfRule type="expression" dxfId="6" priority="1">
      <formula xml:space="preserve"> WEEKDAY(A5,2) &gt; 5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</dc:creator>
  <cp:keywords/>
  <dc:description/>
  <cp:lastModifiedBy/>
  <cp:revision/>
  <dcterms:created xsi:type="dcterms:W3CDTF">2023-11-11T10:25:00Z</dcterms:created>
  <dcterms:modified xsi:type="dcterms:W3CDTF">2023-11-11T16:31:18Z</dcterms:modified>
  <cp:category/>
  <cp:contentStatus/>
</cp:coreProperties>
</file>